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xie E. Brenes Vindas\Datos\2022\Publicaciones\Expansión\"/>
    </mc:Choice>
  </mc:AlternateContent>
  <bookViews>
    <workbookView xWindow="-30" yWindow="105" windowWidth="15825" windowHeight="8085" tabRatio="808"/>
  </bookViews>
  <sheets>
    <sheet name="Portada" sheetId="207" r:id="rId1"/>
    <sheet name="Contenido" sheetId="209" r:id="rId2"/>
    <sheet name="Funcionarios" sheetId="208" r:id="rId3"/>
    <sheet name="D1" sheetId="210" r:id="rId4"/>
    <sheet name="1" sheetId="21" r:id="rId5"/>
    <sheet name="2" sheetId="22" r:id="rId6"/>
    <sheet name="3" sheetId="46" r:id="rId7"/>
    <sheet name="4" sheetId="47" r:id="rId8"/>
    <sheet name="5" sheetId="48" r:id="rId9"/>
    <sheet name="6" sheetId="49" r:id="rId10"/>
    <sheet name="7" sheetId="50" r:id="rId11"/>
    <sheet name="8" sheetId="51" r:id="rId12"/>
    <sheet name="9" sheetId="52" r:id="rId13"/>
    <sheet name="D2" sheetId="211" r:id="rId14"/>
    <sheet name="10" sheetId="53" r:id="rId15"/>
    <sheet name="11" sheetId="1" r:id="rId16"/>
    <sheet name="12" sheetId="54" r:id="rId17"/>
    <sheet name="13" sheetId="55" r:id="rId18"/>
    <sheet name="14" sheetId="56" r:id="rId19"/>
    <sheet name="15" sheetId="57" r:id="rId20"/>
    <sheet name="D3" sheetId="212" r:id="rId21"/>
    <sheet name="16" sheetId="59" r:id="rId22"/>
    <sheet name="17" sheetId="60" r:id="rId23"/>
    <sheet name="18" sheetId="61" r:id="rId24"/>
    <sheet name="19" sheetId="62" r:id="rId25"/>
    <sheet name="20" sheetId="63" r:id="rId26"/>
    <sheet name="21" sheetId="64" r:id="rId27"/>
    <sheet name="22" sheetId="65" r:id="rId28"/>
    <sheet name="23" sheetId="66" r:id="rId29"/>
    <sheet name="24" sheetId="67" r:id="rId30"/>
    <sheet name="D4" sheetId="213" r:id="rId31"/>
    <sheet name="25" sheetId="68" r:id="rId32"/>
    <sheet name="26" sheetId="95" r:id="rId33"/>
    <sheet name="27" sheetId="70" r:id="rId34"/>
    <sheet name="28" sheetId="71" r:id="rId35"/>
    <sheet name="29" sheetId="72" r:id="rId36"/>
    <sheet name="30" sheetId="73" r:id="rId37"/>
    <sheet name="31" sheetId="74" r:id="rId38"/>
    <sheet name="32" sheetId="75" r:id="rId39"/>
    <sheet name="33" sheetId="76" r:id="rId40"/>
    <sheet name="D5" sheetId="214" r:id="rId41"/>
    <sheet name="34" sheetId="2" r:id="rId42"/>
    <sheet name="35" sheetId="58" r:id="rId43"/>
    <sheet name="D6" sheetId="215" r:id="rId44"/>
    <sheet name="36" sheetId="77" r:id="rId45"/>
    <sheet name="37" sheetId="69" r:id="rId46"/>
    <sheet name="38" sheetId="78" r:id="rId47"/>
    <sheet name="39" sheetId="79" r:id="rId48"/>
    <sheet name="40" sheetId="80" r:id="rId49"/>
    <sheet name="41" sheetId="81" r:id="rId50"/>
    <sheet name="42" sheetId="82" r:id="rId51"/>
    <sheet name="43" sheetId="83" r:id="rId52"/>
    <sheet name="44" sheetId="84" r:id="rId53"/>
    <sheet name="D7" sheetId="216" r:id="rId54"/>
    <sheet name="45" sheetId="85" r:id="rId55"/>
    <sheet name="46" sheetId="86" r:id="rId56"/>
    <sheet name="47" sheetId="87" r:id="rId57"/>
    <sheet name="48" sheetId="88" r:id="rId58"/>
    <sheet name="49" sheetId="89" r:id="rId59"/>
    <sheet name="50" sheetId="90" r:id="rId60"/>
    <sheet name="51" sheetId="113" r:id="rId61"/>
    <sheet name="52" sheetId="114" r:id="rId62"/>
    <sheet name="53" sheetId="115" r:id="rId63"/>
    <sheet name="D8" sheetId="217" r:id="rId64"/>
    <sheet name="54" sheetId="94" r:id="rId65"/>
    <sheet name="55_1" sheetId="238" r:id="rId66"/>
    <sheet name="55_2" sheetId="239" r:id="rId67"/>
    <sheet name="56_1" sheetId="97" r:id="rId68"/>
    <sheet name="56_2" sheetId="240" r:id="rId69"/>
    <sheet name="57" sheetId="98" r:id="rId70"/>
    <sheet name="58" sheetId="99" r:id="rId71"/>
    <sheet name="59" sheetId="100" r:id="rId72"/>
    <sheet name="60" sheetId="102" r:id="rId73"/>
    <sheet name="61" sheetId="91" r:id="rId74"/>
    <sheet name="62" sheetId="92" r:id="rId75"/>
    <sheet name="63" sheetId="93" r:id="rId76"/>
    <sheet name="D9" sheetId="218" r:id="rId77"/>
    <sheet name="64" sheetId="103" r:id="rId78"/>
    <sheet name="65" sheetId="104" r:id="rId79"/>
    <sheet name="66" sheetId="105" r:id="rId80"/>
    <sheet name="67" sheetId="109" r:id="rId81"/>
    <sheet name="68" sheetId="110" r:id="rId82"/>
    <sheet name="69" sheetId="111" r:id="rId83"/>
    <sheet name="D10" sheetId="219" r:id="rId84"/>
    <sheet name="70" sheetId="116" r:id="rId85"/>
    <sheet name="71_1" sheetId="96" r:id="rId86"/>
    <sheet name="71_2" sheetId="241" r:id="rId87"/>
    <sheet name="72" sheetId="117" r:id="rId88"/>
    <sheet name="73" sheetId="118" r:id="rId89"/>
    <sheet name="74" sheetId="119" r:id="rId90"/>
    <sheet name="75" sheetId="120" r:id="rId91"/>
    <sheet name="76" sheetId="121" r:id="rId92"/>
    <sheet name="D11" sheetId="220" r:id="rId93"/>
    <sheet name="77" sheetId="134" r:id="rId94"/>
    <sheet name="78" sheetId="136" r:id="rId95"/>
    <sheet name="79" sheetId="135" r:id="rId96"/>
    <sheet name="80" sheetId="138" r:id="rId97"/>
    <sheet name="81" sheetId="140" r:id="rId98"/>
    <sheet name="82" sheetId="141" r:id="rId99"/>
    <sheet name="83" sheetId="142" r:id="rId100"/>
    <sheet name="84" sheetId="143" r:id="rId101"/>
    <sheet name="85" sheetId="144" r:id="rId102"/>
    <sheet name="D12" sheetId="221" r:id="rId103"/>
    <sheet name="86" sheetId="145" r:id="rId104"/>
    <sheet name="87" sheetId="146" r:id="rId105"/>
    <sheet name="D13" sheetId="222" r:id="rId106"/>
    <sheet name="88" sheetId="147" r:id="rId107"/>
    <sheet name="89" sheetId="148" r:id="rId108"/>
    <sheet name="90" sheetId="150" r:id="rId109"/>
    <sheet name="91" sheetId="151" r:id="rId110"/>
    <sheet name="92" sheetId="152" r:id="rId111"/>
    <sheet name="93" sheetId="237" r:id="rId112"/>
    <sheet name="94" sheetId="153" r:id="rId113"/>
    <sheet name="95" sheetId="154" r:id="rId114"/>
    <sheet name="96" sheetId="155" r:id="rId115"/>
    <sheet name="D14" sheetId="223" r:id="rId116"/>
    <sheet name="97" sheetId="32" r:id="rId117"/>
    <sheet name="98" sheetId="31" r:id="rId118"/>
    <sheet name="99" sheetId="156" r:id="rId119"/>
    <sheet name="100" sheetId="157" r:id="rId120"/>
    <sheet name="D15" sheetId="224" r:id="rId121"/>
    <sheet name="101" sheetId="11" r:id="rId122"/>
    <sheet name="102" sheetId="12" r:id="rId123"/>
    <sheet name="103" sheetId="161" r:id="rId124"/>
    <sheet name="104" sheetId="158" r:id="rId125"/>
    <sheet name="D16" sheetId="225" r:id="rId126"/>
    <sheet name="105" sheetId="5" r:id="rId127"/>
    <sheet name="106" sheetId="6" r:id="rId128"/>
    <sheet name="107" sheetId="3" r:id="rId129"/>
    <sheet name="108" sheetId="4" r:id="rId130"/>
    <sheet name="109" sheetId="163" r:id="rId131"/>
    <sheet name="110" sheetId="159" r:id="rId132"/>
    <sheet name="111" sheetId="164" r:id="rId133"/>
    <sheet name="D17" sheetId="226" r:id="rId134"/>
    <sheet name="112" sheetId="15" r:id="rId135"/>
    <sheet name="113" sheetId="16" r:id="rId136"/>
    <sheet name="114" sheetId="13" r:id="rId137"/>
    <sheet name="115" sheetId="14" r:id="rId138"/>
    <sheet name="116" sheetId="165" r:id="rId139"/>
    <sheet name="117" sheetId="166" r:id="rId140"/>
    <sheet name="118" sheetId="167" r:id="rId141"/>
    <sheet name="D18" sheetId="227" r:id="rId142"/>
    <sheet name="119" sheetId="34" r:id="rId143"/>
    <sheet name="120" sheetId="33" r:id="rId144"/>
    <sheet name="121" sheetId="168" r:id="rId145"/>
    <sheet name="122" sheetId="169" r:id="rId146"/>
    <sheet name="D19" sheetId="228" r:id="rId147"/>
    <sheet name="123" sheetId="184" r:id="rId148"/>
    <sheet name="124" sheetId="185" r:id="rId149"/>
    <sheet name="125" sheetId="186" r:id="rId150"/>
    <sheet name="D20" sheetId="229" r:id="rId151"/>
    <sheet name="126" sheetId="170" r:id="rId152"/>
    <sheet name="127" sheetId="179" r:id="rId153"/>
    <sheet name="128" sheetId="180" r:id="rId154"/>
    <sheet name="129" sheetId="181" r:id="rId155"/>
    <sheet name="130" sheetId="189" r:id="rId156"/>
    <sheet name="131" sheetId="187" r:id="rId157"/>
    <sheet name="132" sheetId="188" r:id="rId158"/>
    <sheet name="133" sheetId="191" r:id="rId159"/>
    <sheet name="134" sheetId="192" r:id="rId160"/>
    <sheet name="D21" sheetId="230" r:id="rId161"/>
    <sheet name="135" sheetId="122" r:id="rId162"/>
    <sheet name="136" sheetId="123" r:id="rId163"/>
    <sheet name="137" sheetId="125" r:id="rId164"/>
    <sheet name="138" sheetId="126" r:id="rId165"/>
    <sheet name="D22" sheetId="231" r:id="rId166"/>
    <sheet name="139" sheetId="127" r:id="rId167"/>
    <sheet name="140" sheetId="128" r:id="rId168"/>
    <sheet name="D23" sheetId="232" r:id="rId169"/>
    <sheet name="141" sheetId="129" r:id="rId170"/>
    <sheet name="142" sheetId="130" r:id="rId171"/>
    <sheet name="143" sheetId="132" r:id="rId172"/>
    <sheet name="D24" sheetId="233" r:id="rId173"/>
    <sheet name="144" sheetId="137" r:id="rId174"/>
    <sheet name="145" sheetId="131" r:id="rId175"/>
    <sheet name="146" sheetId="133" r:id="rId176"/>
    <sheet name="D25" sheetId="234" r:id="rId177"/>
    <sheet name="147" sheetId="17" r:id="rId178"/>
    <sheet name="148" sheetId="19" r:id="rId179"/>
    <sheet name="149" sheetId="35" r:id="rId180"/>
    <sheet name="150" sheetId="41" r:id="rId181"/>
    <sheet name="151" sheetId="42" r:id="rId182"/>
    <sheet name="152" sheetId="43" r:id="rId183"/>
    <sheet name="153" sheetId="44" r:id="rId184"/>
    <sheet name="154" sheetId="45" r:id="rId185"/>
    <sheet name="D26" sheetId="235" r:id="rId186"/>
    <sheet name="155" sheetId="193" r:id="rId187"/>
    <sheet name="156" sheetId="194" r:id="rId188"/>
    <sheet name="157" sheetId="195" r:id="rId189"/>
    <sheet name="158" sheetId="196" r:id="rId190"/>
    <sheet name="159" sheetId="197" r:id="rId191"/>
    <sheet name="160" sheetId="198" r:id="rId192"/>
    <sheet name="D27" sheetId="236" r:id="rId193"/>
    <sheet name="161" sheetId="199" r:id="rId194"/>
    <sheet name="162" sheetId="200" r:id="rId195"/>
    <sheet name="163" sheetId="201" r:id="rId196"/>
    <sheet name="164" sheetId="202" r:id="rId197"/>
    <sheet name="165" sheetId="203" r:id="rId198"/>
  </sheets>
  <externalReferences>
    <externalReference r:id="rId199"/>
  </externalReferences>
  <definedNames>
    <definedName name="_Key1" localSheetId="14" hidden="1">'2'!#REF!</definedName>
    <definedName name="_Key1" localSheetId="119" hidden="1">[1]C2!#REF!</definedName>
    <definedName name="_Key1" localSheetId="123" hidden="1">[1]C2!#REF!</definedName>
    <definedName name="_Key1" localSheetId="124" hidden="1">[1]C2!#REF!</definedName>
    <definedName name="_Key1" localSheetId="130" hidden="1">[1]C2!#REF!</definedName>
    <definedName name="_Key1" localSheetId="131" hidden="1">[1]C2!#REF!</definedName>
    <definedName name="_Key1" localSheetId="132" hidden="1">[1]C2!#REF!</definedName>
    <definedName name="_Key1" localSheetId="138" hidden="1">[1]C2!#REF!</definedName>
    <definedName name="_Key1" localSheetId="139" hidden="1">[1]C2!#REF!</definedName>
    <definedName name="_Key1" localSheetId="140" hidden="1">[1]C2!#REF!</definedName>
    <definedName name="_Key1" localSheetId="16" hidden="1">'2'!#REF!</definedName>
    <definedName name="_Key1" localSheetId="144" hidden="1">[1]C2!#REF!</definedName>
    <definedName name="_Key1" localSheetId="145" hidden="1">[1]C2!#REF!</definedName>
    <definedName name="_Key1" localSheetId="147" hidden="1">'2'!#REF!</definedName>
    <definedName name="_Key1" localSheetId="148" hidden="1">'2'!#REF!</definedName>
    <definedName name="_Key1" localSheetId="149" hidden="1">[1]C2!#REF!</definedName>
    <definedName name="_Key1" localSheetId="152" hidden="1">'2'!#REF!</definedName>
    <definedName name="_Key1" localSheetId="153" hidden="1">'2'!#REF!</definedName>
    <definedName name="_Key1" localSheetId="154" hidden="1">'2'!#REF!</definedName>
    <definedName name="_Key1" localSheetId="17" hidden="1">'2'!#REF!</definedName>
    <definedName name="_Key1" localSheetId="155" hidden="1">'2'!#REF!</definedName>
    <definedName name="_Key1" localSheetId="156" hidden="1">'2'!#REF!</definedName>
    <definedName name="_Key1" localSheetId="157" hidden="1">'2'!#REF!</definedName>
    <definedName name="_Key1" localSheetId="158" hidden="1">'2'!#REF!</definedName>
    <definedName name="_Key1" localSheetId="159" hidden="1">'2'!#REF!</definedName>
    <definedName name="_Key1" localSheetId="161" hidden="1">[1]C2!#REF!</definedName>
    <definedName name="_Key1" localSheetId="162" hidden="1">'2'!#REF!</definedName>
    <definedName name="_Key1" localSheetId="163" hidden="1">[1]C2!#REF!</definedName>
    <definedName name="_Key1" localSheetId="164" hidden="1">[1]C2!#REF!</definedName>
    <definedName name="_Key1" localSheetId="166" hidden="1">[1]C2!#REF!</definedName>
    <definedName name="_Key1" localSheetId="18" hidden="1">'2'!#REF!</definedName>
    <definedName name="_Key1" localSheetId="167" hidden="1">[1]C2!#REF!</definedName>
    <definedName name="_Key1" localSheetId="169" hidden="1">'2'!#REF!</definedName>
    <definedName name="_Key1" localSheetId="170" hidden="1">[1]C2!#REF!</definedName>
    <definedName name="_Key1" localSheetId="171" hidden="1">[1]C2!#REF!</definedName>
    <definedName name="_Key1" localSheetId="173" hidden="1">'2'!#REF!</definedName>
    <definedName name="_Key1" localSheetId="174" hidden="1">[1]C2!#REF!</definedName>
    <definedName name="_Key1" localSheetId="175" hidden="1">[1]C2!#REF!</definedName>
    <definedName name="_Key1" localSheetId="178" hidden="1">[1]C2!#REF!</definedName>
    <definedName name="_Key1" localSheetId="19" hidden="1">'2'!#REF!</definedName>
    <definedName name="_Key1" localSheetId="180" hidden="1">'2'!#REF!</definedName>
    <definedName name="_Key1" localSheetId="181" hidden="1">'2'!#REF!</definedName>
    <definedName name="_Key1" localSheetId="182" hidden="1">'2'!#REF!</definedName>
    <definedName name="_Key1" localSheetId="183" hidden="1">'2'!#REF!</definedName>
    <definedName name="_Key1" localSheetId="184" hidden="1">'2'!#REF!</definedName>
    <definedName name="_Key1" localSheetId="186" hidden="1">'2'!#REF!</definedName>
    <definedName name="_Key1" localSheetId="187" hidden="1">'2'!#REF!</definedName>
    <definedName name="_Key1" localSheetId="188" hidden="1">'2'!#REF!</definedName>
    <definedName name="_Key1" localSheetId="189" hidden="1">'2'!#REF!</definedName>
    <definedName name="_Key1" localSheetId="190" hidden="1">'2'!#REF!</definedName>
    <definedName name="_Key1" localSheetId="21" hidden="1">[1]C2!#REF!</definedName>
    <definedName name="_Key1" localSheetId="191" hidden="1">'2'!#REF!</definedName>
    <definedName name="_Key1" localSheetId="193" hidden="1">'161'!#REF!</definedName>
    <definedName name="_Key1" localSheetId="194" hidden="1">[1]C2!#REF!</definedName>
    <definedName name="_Key1" localSheetId="195" hidden="1">[1]C2!#REF!</definedName>
    <definedName name="_Key1" localSheetId="196" hidden="1">[1]C2!#REF!</definedName>
    <definedName name="_Key1" localSheetId="197" hidden="1">[1]C2!#REF!</definedName>
    <definedName name="_Key1" localSheetId="22" hidden="1">[1]C2!#REF!</definedName>
    <definedName name="_Key1" localSheetId="23" hidden="1">[1]C2!#REF!</definedName>
    <definedName name="_Key1" localSheetId="24" hidden="1">[1]C2!#REF!</definedName>
    <definedName name="_Key1" localSheetId="25" hidden="1">[1]C2!#REF!</definedName>
    <definedName name="_Key1" localSheetId="26" hidden="1">[1]C2!#REF!</definedName>
    <definedName name="_Key1" localSheetId="27" hidden="1">[1]C2!#REF!</definedName>
    <definedName name="_Key1" localSheetId="28" hidden="1">[1]C2!#REF!</definedName>
    <definedName name="_Key1" localSheetId="29" hidden="1">[1]C2!#REF!</definedName>
    <definedName name="_Key1" localSheetId="31" hidden="1">[1]C2!#REF!</definedName>
    <definedName name="_Key1" localSheetId="32" hidden="1">[1]C2!#REF!</definedName>
    <definedName name="_Key1" localSheetId="33" hidden="1">[1]C2!#REF!</definedName>
    <definedName name="_Key1" localSheetId="34" hidden="1">[1]C2!#REF!</definedName>
    <definedName name="_Key1" localSheetId="35" hidden="1">[1]C2!#REF!</definedName>
    <definedName name="_Key1" localSheetId="6" hidden="1">'3'!#REF!</definedName>
    <definedName name="_Key1" localSheetId="36" hidden="1">[1]C2!#REF!</definedName>
    <definedName name="_Key1" localSheetId="37" hidden="1">[1]C2!#REF!</definedName>
    <definedName name="_Key1" localSheetId="38" hidden="1">[1]C2!#REF!</definedName>
    <definedName name="_Key1" localSheetId="39" hidden="1">[1]C2!#REF!</definedName>
    <definedName name="_Key1" localSheetId="42" hidden="1">'2'!#REF!</definedName>
    <definedName name="_Key1" localSheetId="44" hidden="1">[1]C2!#REF!</definedName>
    <definedName name="_Key1" localSheetId="45" hidden="1">[1]C2!#REF!</definedName>
    <definedName name="_Key1" localSheetId="46" hidden="1">[1]C2!#REF!</definedName>
    <definedName name="_Key1" localSheetId="47" hidden="1">[1]C2!#REF!</definedName>
    <definedName name="_Key1" localSheetId="7" hidden="1">'4'!#REF!</definedName>
    <definedName name="_Key1" localSheetId="48" hidden="1">[1]C2!#REF!</definedName>
    <definedName name="_Key1" localSheetId="49" hidden="1">[1]C2!#REF!</definedName>
    <definedName name="_Key1" localSheetId="50" hidden="1">[1]C2!#REF!</definedName>
    <definedName name="_Key1" localSheetId="51" hidden="1">[1]C2!#REF!</definedName>
    <definedName name="_Key1" localSheetId="52" hidden="1">[1]C2!#REF!</definedName>
    <definedName name="_Key1" localSheetId="54" hidden="1">[1]C2!#REF!</definedName>
    <definedName name="_Key1" localSheetId="55" hidden="1">[1]C2!#REF!</definedName>
    <definedName name="_Key1" localSheetId="56" hidden="1">[1]C2!#REF!</definedName>
    <definedName name="_Key1" localSheetId="57" hidden="1">[1]C2!#REF!</definedName>
    <definedName name="_Key1" localSheetId="58" hidden="1">[1]C2!#REF!</definedName>
    <definedName name="_Key1" localSheetId="8" hidden="1">'5'!#REF!</definedName>
    <definedName name="_Key1" localSheetId="59" hidden="1">[1]C2!#REF!</definedName>
    <definedName name="_Key1" localSheetId="60" hidden="1">[1]C2!#REF!</definedName>
    <definedName name="_Key1" localSheetId="61" hidden="1">[1]C2!#REF!</definedName>
    <definedName name="_Key1" localSheetId="62" hidden="1">[1]C2!#REF!</definedName>
    <definedName name="_Key1" localSheetId="64" hidden="1">[1]C2!#REF!</definedName>
    <definedName name="_Key1" localSheetId="65" hidden="1">'2'!#REF!</definedName>
    <definedName name="_Key1" localSheetId="66" hidden="1">'2'!#REF!</definedName>
    <definedName name="_Key1" localSheetId="67" hidden="1">'2'!#REF!</definedName>
    <definedName name="_Key1" localSheetId="68" hidden="1">'2'!#REF!</definedName>
    <definedName name="_Key1" localSheetId="69" hidden="1">[1]C2!#REF!</definedName>
    <definedName name="_Key1" localSheetId="70" hidden="1">[1]C2!#REF!</definedName>
    <definedName name="_Key1" localSheetId="71" hidden="1">[1]C2!#REF!</definedName>
    <definedName name="_Key1" localSheetId="9" hidden="1">'6'!#REF!</definedName>
    <definedName name="_Key1" localSheetId="72" hidden="1">[1]C2!#REF!</definedName>
    <definedName name="_Key1" localSheetId="73" hidden="1">[1]C2!#REF!</definedName>
    <definedName name="_Key1" localSheetId="74" hidden="1">[1]C2!#REF!</definedName>
    <definedName name="_Key1" localSheetId="75" hidden="1">[1]C2!#REF!</definedName>
    <definedName name="_Key1" localSheetId="77" hidden="1">[1]C2!#REF!</definedName>
    <definedName name="_Key1" localSheetId="78" hidden="1">[1]C2!#REF!</definedName>
    <definedName name="_Key1" localSheetId="79" hidden="1">[1]C2!#REF!</definedName>
    <definedName name="_Key1" localSheetId="80" hidden="1">[1]C2!#REF!</definedName>
    <definedName name="_Key1" localSheetId="81" hidden="1">[1]C2!#REF!</definedName>
    <definedName name="_Key1" localSheetId="82" hidden="1">[1]C2!#REF!</definedName>
    <definedName name="_Key1" localSheetId="10" hidden="1">'7'!#REF!</definedName>
    <definedName name="_Key1" localSheetId="84" hidden="1">[1]C2!#REF!</definedName>
    <definedName name="_Key1" localSheetId="85" hidden="1">'2'!#REF!</definedName>
    <definedName name="_Key1" localSheetId="86" hidden="1">'2'!#REF!</definedName>
    <definedName name="_Key1" localSheetId="87" hidden="1">[1]C2!#REF!</definedName>
    <definedName name="_Key1" localSheetId="88" hidden="1">[1]C2!#REF!</definedName>
    <definedName name="_Key1" localSheetId="89" hidden="1">[1]C2!#REF!</definedName>
    <definedName name="_Key1" localSheetId="90" hidden="1">[1]C2!#REF!</definedName>
    <definedName name="_Key1" localSheetId="91" hidden="1">[1]C2!#REF!</definedName>
    <definedName name="_Key1" localSheetId="93" hidden="1">[1]C2!#REF!</definedName>
    <definedName name="_Key1" localSheetId="94" hidden="1">[1]C2!#REF!</definedName>
    <definedName name="_Key1" localSheetId="95" hidden="1">[1]C2!#REF!</definedName>
    <definedName name="_Key1" localSheetId="11" hidden="1">'8'!#REF!</definedName>
    <definedName name="_Key1" localSheetId="96" hidden="1">[1]C2!#REF!</definedName>
    <definedName name="_Key1" localSheetId="97" hidden="1">[1]C2!#REF!</definedName>
    <definedName name="_Key1" localSheetId="98" hidden="1">[1]C2!#REF!</definedName>
    <definedName name="_Key1" localSheetId="99" hidden="1">[1]C2!#REF!</definedName>
    <definedName name="_Key1" localSheetId="100" hidden="1">[1]C2!#REF!</definedName>
    <definedName name="_Key1" localSheetId="101" hidden="1">[1]C2!#REF!</definedName>
    <definedName name="_Key1" localSheetId="103" hidden="1">[1]C2!#REF!</definedName>
    <definedName name="_Key1" localSheetId="104" hidden="1">[1]C2!#REF!</definedName>
    <definedName name="_Key1" localSheetId="106" hidden="1">[1]C2!#REF!</definedName>
    <definedName name="_Key1" localSheetId="107" hidden="1">[1]C2!#REF!</definedName>
    <definedName name="_Key1" localSheetId="12" hidden="1">'9'!#REF!</definedName>
    <definedName name="_Key1" localSheetId="108" hidden="1">[1]C2!#REF!</definedName>
    <definedName name="_Key1" localSheetId="109" hidden="1">[1]C2!#REF!</definedName>
    <definedName name="_Key1" localSheetId="110" hidden="1">[1]C2!#REF!</definedName>
    <definedName name="_Key1" localSheetId="111" hidden="1">[1]C2!#REF!</definedName>
    <definedName name="_Key1" localSheetId="112" hidden="1">[1]C2!#REF!</definedName>
    <definedName name="_Key1" localSheetId="113" hidden="1">[1]C2!#REF!</definedName>
    <definedName name="_Key1" localSheetId="114" hidden="1">[1]C2!#REF!</definedName>
    <definedName name="_Key1" localSheetId="116" hidden="1">'2'!#REF!</definedName>
    <definedName name="_Key1" localSheetId="118" hidden="1">[1]C2!#REF!</definedName>
    <definedName name="_Key1" localSheetId="1" hidden="1">'2'!#REF!</definedName>
    <definedName name="_Key1" localSheetId="3" hidden="1">'2'!#REF!</definedName>
    <definedName name="_Key1" localSheetId="83" hidden="1">'2'!#REF!</definedName>
    <definedName name="_Key1" localSheetId="92" hidden="1">'2'!#REF!</definedName>
    <definedName name="_Key1" localSheetId="102" hidden="1">'2'!#REF!</definedName>
    <definedName name="_Key1" localSheetId="105" hidden="1">'2'!#REF!</definedName>
    <definedName name="_Key1" localSheetId="115" hidden="1">'2'!#REF!</definedName>
    <definedName name="_Key1" localSheetId="120" hidden="1">'2'!#REF!</definedName>
    <definedName name="_Key1" localSheetId="125" hidden="1">'2'!#REF!</definedName>
    <definedName name="_Key1" localSheetId="133" hidden="1">'2'!#REF!</definedName>
    <definedName name="_Key1" localSheetId="141" hidden="1">'2'!#REF!</definedName>
    <definedName name="_Key1" localSheetId="146" hidden="1">'2'!#REF!</definedName>
    <definedName name="_Key1" localSheetId="13" hidden="1">'2'!#REF!</definedName>
    <definedName name="_Key1" localSheetId="150" hidden="1">'2'!#REF!</definedName>
    <definedName name="_Key1" localSheetId="160" hidden="1">'2'!#REF!</definedName>
    <definedName name="_Key1" localSheetId="165" hidden="1">'2'!#REF!</definedName>
    <definedName name="_Key1" localSheetId="168" hidden="1">'2'!#REF!</definedName>
    <definedName name="_Key1" localSheetId="172" hidden="1">'2'!#REF!</definedName>
    <definedName name="_Key1" localSheetId="176" hidden="1">'2'!#REF!</definedName>
    <definedName name="_Key1" localSheetId="185" hidden="1">'2'!#REF!</definedName>
    <definedName name="_Key1" localSheetId="192" hidden="1">'2'!#REF!</definedName>
    <definedName name="_Key1" localSheetId="20" hidden="1">'2'!#REF!</definedName>
    <definedName name="_Key1" localSheetId="30" hidden="1">'2'!#REF!</definedName>
    <definedName name="_Key1" localSheetId="40" hidden="1">'2'!#REF!</definedName>
    <definedName name="_Key1" localSheetId="43" hidden="1">'2'!#REF!</definedName>
    <definedName name="_Key1" localSheetId="53" hidden="1">'2'!#REF!</definedName>
    <definedName name="_Key1" localSheetId="63" hidden="1">'2'!#REF!</definedName>
    <definedName name="_Key1" localSheetId="76" hidden="1">'2'!#REF!</definedName>
    <definedName name="_Key1" localSheetId="2" hidden="1">'2'!#REF!</definedName>
    <definedName name="_Key1" hidden="1">'2'!#REF!</definedName>
    <definedName name="_Order1" hidden="1">255</definedName>
    <definedName name="_Regression_Int" localSheetId="14" hidden="1">1</definedName>
    <definedName name="_Regression_Int" localSheetId="15" hidden="1">1</definedName>
    <definedName name="_Regression_Int" localSheetId="162" hidden="1">1</definedName>
    <definedName name="_Regression_Int" localSheetId="169" hidden="1">1</definedName>
    <definedName name="_Regression_Int" localSheetId="173" hidden="1">1</definedName>
    <definedName name="_Regression_Int" localSheetId="186" hidden="1">1</definedName>
    <definedName name="_Regression_Int" localSheetId="193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A_impresión_IM" localSheetId="14">'10'!$A$1:$P$44</definedName>
    <definedName name="A_impresión_IM" localSheetId="15">'11'!$A$1:$P$32</definedName>
    <definedName name="A_impresión_IM" localSheetId="162">'136'!$A$1:$P$41</definedName>
    <definedName name="A_impresión_IM" localSheetId="169">'141'!$A$1:$P$37</definedName>
    <definedName name="A_impresión_IM" localSheetId="173">'144'!$A$1:$P$37</definedName>
    <definedName name="A_impresión_IM" localSheetId="186">'155'!$A$1:$L$37</definedName>
    <definedName name="A_impresión_IM" localSheetId="193">'161'!$A$1:$B$42</definedName>
    <definedName name="A_impresión_IM" localSheetId="5">'2'!$A$1:$B$61</definedName>
    <definedName name="A_impresión_IM" localSheetId="6">'3'!$A$1:$B$61</definedName>
    <definedName name="A_impresión_IM" localSheetId="7">'4'!$A$1:$B$60</definedName>
    <definedName name="A_impresión_IM" localSheetId="8">'5'!$A$1:$B$59</definedName>
    <definedName name="A_impresión_IM" localSheetId="9">'6'!$A$1:$B$41</definedName>
    <definedName name="A_impresión_IM" localSheetId="10">'7'!$A$1:$B$41</definedName>
    <definedName name="A_impresión_IM" localSheetId="11">'8'!$A$1:$B$28</definedName>
    <definedName name="A_impresión_IM" localSheetId="12">'9'!$A$1:$B$20</definedName>
    <definedName name="_xlnm.Print_Area" localSheetId="4">'1'!$A$1:$M$47</definedName>
    <definedName name="_xlnm.Print_Area" localSheetId="14">'10'!$A$1:$P$46</definedName>
    <definedName name="_xlnm.Print_Area" localSheetId="119">'100'!$A$1:$L$21</definedName>
    <definedName name="_xlnm.Print_Area" localSheetId="121">'101'!$A$1:$X$20</definedName>
    <definedName name="_xlnm.Print_Area" localSheetId="122">'102'!$A$1:$X$36</definedName>
    <definedName name="_xlnm.Print_Area" localSheetId="123">'103'!$A$1:$X$28</definedName>
    <definedName name="_xlnm.Print_Area" localSheetId="124">'104'!$A$1:$L$28</definedName>
    <definedName name="_xlnm.Print_Area" localSheetId="126">'105'!$A$1:$T$20</definedName>
    <definedName name="_xlnm.Print_Area" localSheetId="127">'106'!$A$1:$T$21</definedName>
    <definedName name="_xlnm.Print_Area" localSheetId="128">'107'!$A$1:$D$19</definedName>
    <definedName name="_xlnm.Print_Area" localSheetId="129">'108'!$A$1:$T$21</definedName>
    <definedName name="_xlnm.Print_Area" localSheetId="130">'109'!$A$1:$P$30</definedName>
    <definedName name="_xlnm.Print_Area" localSheetId="15">'11'!$A$1:$P$34</definedName>
    <definedName name="_xlnm.Print_Area" localSheetId="131">'110'!$A$1:$P$40</definedName>
    <definedName name="_xlnm.Print_Area" localSheetId="132">'111'!$A$1:$P$27</definedName>
    <definedName name="_xlnm.Print_Area" localSheetId="134">'112'!$A$1:$P$20</definedName>
    <definedName name="_xlnm.Print_Area" localSheetId="135">'113'!$A$1:$T$22</definedName>
    <definedName name="_xlnm.Print_Area" localSheetId="136">'114'!$A$1:$D$19</definedName>
    <definedName name="_xlnm.Print_Area" localSheetId="137">'115'!$A$1:$T$34</definedName>
    <definedName name="_xlnm.Print_Area" localSheetId="138">'116'!$A$1:$P$30</definedName>
    <definedName name="_xlnm.Print_Area" localSheetId="139">'117'!$A$1:$P$47</definedName>
    <definedName name="_xlnm.Print_Area" localSheetId="140">'118'!$A$1:$P$32</definedName>
    <definedName name="_xlnm.Print_Area" localSheetId="142">'119'!$A$1:$X$20</definedName>
    <definedName name="_xlnm.Print_Area" localSheetId="16">'12'!$A$1:$K$41</definedName>
    <definedName name="_xlnm.Print_Area" localSheetId="143">'120'!$A$1:$X$22</definedName>
    <definedName name="_xlnm.Print_Area" localSheetId="144">'121'!$A$1:$X$25</definedName>
    <definedName name="_xlnm.Print_Area" localSheetId="145">'122'!$A$1:$L$26</definedName>
    <definedName name="_xlnm.Print_Area" localSheetId="147">'123'!$A$1:$P$20</definedName>
    <definedName name="_xlnm.Print_Area" localSheetId="148">'124'!$A$1:$P$37</definedName>
    <definedName name="_xlnm.Print_Area" localSheetId="149">'125'!$A$1:$P$31</definedName>
    <definedName name="_xlnm.Print_Area" localSheetId="151">'126'!$A$1:$M$53</definedName>
    <definedName name="_xlnm.Print_Area" localSheetId="152">'127'!$A$1:$X$54</definedName>
    <definedName name="_xlnm.Print_Area" localSheetId="153">'128'!$A$1:$M$53</definedName>
    <definedName name="_xlnm.Print_Area" localSheetId="154">'129'!$A$1:$X$54</definedName>
    <definedName name="_xlnm.Print_Area" localSheetId="17">'13'!$A$1:$K$41</definedName>
    <definedName name="_xlnm.Print_Area" localSheetId="155">'130'!$A$1:$X$25</definedName>
    <definedName name="_xlnm.Print_Area" localSheetId="156">'131'!$A$1:$X$25</definedName>
    <definedName name="_xlnm.Print_Area" localSheetId="157">'132'!$A$1:$X$25</definedName>
    <definedName name="_xlnm.Print_Area" localSheetId="158">'133'!$A$1:$M$32</definedName>
    <definedName name="_xlnm.Print_Area" localSheetId="159">'134'!$A$1:$V$42</definedName>
    <definedName name="_xlnm.Print_Area" localSheetId="161">'135'!$A$1:$K$38</definedName>
    <definedName name="_xlnm.Print_Area" localSheetId="162">'136'!$A$1:$P$39</definedName>
    <definedName name="_xlnm.Print_Area" localSheetId="163">'137'!$A$1:$M$39</definedName>
    <definedName name="_xlnm.Print_Area" localSheetId="164">'138'!$A$1:$M$39</definedName>
    <definedName name="_xlnm.Print_Area" localSheetId="166">'139'!$A$1:$M$39</definedName>
    <definedName name="_xlnm.Print_Area" localSheetId="18">'14'!$A$1:$J$38</definedName>
    <definedName name="_xlnm.Print_Area" localSheetId="167">'140'!$A$1:$M$40</definedName>
    <definedName name="_xlnm.Print_Area" localSheetId="169">'141'!$A$1:$P$41</definedName>
    <definedName name="_xlnm.Print_Area" localSheetId="170">'142'!$A$1:$L$33</definedName>
    <definedName name="_xlnm.Print_Area" localSheetId="171">'143'!$A$1:$L$39</definedName>
    <definedName name="_xlnm.Print_Area" localSheetId="173">'144'!$A$1:$P$42</definedName>
    <definedName name="_xlnm.Print_Area" localSheetId="174">'145'!$A$1:$H$21</definedName>
    <definedName name="_xlnm.Print_Area" localSheetId="175">'146'!$A$1:$H$32</definedName>
    <definedName name="_xlnm.Print_Area" localSheetId="177">'147'!$A$1:$I$23</definedName>
    <definedName name="_xlnm.Print_Area" localSheetId="178">'148'!$A$1:$I$22</definedName>
    <definedName name="_xlnm.Print_Area" localSheetId="179">'149'!$A$1:$P$34</definedName>
    <definedName name="_xlnm.Print_Area" localSheetId="19">'15'!$A$1:$J$28</definedName>
    <definedName name="_xlnm.Print_Area" localSheetId="180">'150'!$A$1:$P$33</definedName>
    <definedName name="_xlnm.Print_Area" localSheetId="181">'151'!$A$1:$K$41</definedName>
    <definedName name="_xlnm.Print_Area" localSheetId="182">'152'!$A$1:$K$41</definedName>
    <definedName name="_xlnm.Print_Area" localSheetId="183">'153'!$A$1:$J$38</definedName>
    <definedName name="_xlnm.Print_Area" localSheetId="184">'154'!$A$1:$J$29</definedName>
    <definedName name="_xlnm.Print_Area" localSheetId="186">'155'!$A$1:$L$38</definedName>
    <definedName name="_xlnm.Print_Area" localSheetId="187">'156'!$A$1:$H$49</definedName>
    <definedName name="_xlnm.Print_Area" localSheetId="188">'157'!$A$1:$H$50</definedName>
    <definedName name="_xlnm.Print_Area" localSheetId="189">'158'!$A$1:$H$50</definedName>
    <definedName name="_xlnm.Print_Area" localSheetId="190">'159'!$A$1:$H$50</definedName>
    <definedName name="_xlnm.Print_Area" localSheetId="21">'16'!$A$1:$X$23</definedName>
    <definedName name="_xlnm.Print_Area" localSheetId="191">'160'!$A$1:$H$50</definedName>
    <definedName name="_xlnm.Print_Area" localSheetId="193">'161'!$A$1:$M$42</definedName>
    <definedName name="_xlnm.Print_Area" localSheetId="194">'162'!$A$1:$G$39</definedName>
    <definedName name="_xlnm.Print_Area" localSheetId="195">'163'!$A$1:$H$38</definedName>
    <definedName name="_xlnm.Print_Area" localSheetId="196">'164'!$A$1:$H$38</definedName>
    <definedName name="_xlnm.Print_Area" localSheetId="197">'165'!$A$1:$H$25</definedName>
    <definedName name="_xlnm.Print_Area" localSheetId="22">'17'!$A$1:$X$39</definedName>
    <definedName name="_xlnm.Print_Area" localSheetId="23">'18'!$A$1:$T$39</definedName>
    <definedName name="_xlnm.Print_Area" localSheetId="24">'19'!$A$1:$X$36</definedName>
    <definedName name="_xlnm.Print_Area" localSheetId="5">'2'!$A$1:$M$61</definedName>
    <definedName name="_xlnm.Print_Area" localSheetId="25">'20'!$A$1:$T$25</definedName>
    <definedName name="_xlnm.Print_Area" localSheetId="26">'21'!$A$1:$X$36</definedName>
    <definedName name="_xlnm.Print_Area" localSheetId="27">'22'!$A$1:$X$21</definedName>
    <definedName name="_xlnm.Print_Area" localSheetId="28">'23'!$A$1:$T$17</definedName>
    <definedName name="_xlnm.Print_Area" localSheetId="29">'24'!$A$1:$X$19</definedName>
    <definedName name="_xlnm.Print_Area" localSheetId="31">'25'!$A$1:$AB$22</definedName>
    <definedName name="_xlnm.Print_Area" localSheetId="32">'26'!$A$1:$AB$38</definedName>
    <definedName name="_xlnm.Print_Area" localSheetId="33">'27'!$A$1:$AB$38</definedName>
    <definedName name="_xlnm.Print_Area" localSheetId="34">'28'!$A$1:$AB$35</definedName>
    <definedName name="_xlnm.Print_Area" localSheetId="35">'29'!$A$1:$AB$23</definedName>
    <definedName name="_xlnm.Print_Area" localSheetId="6">'3'!$A$1:$M$61</definedName>
    <definedName name="_xlnm.Print_Area" localSheetId="36">'30'!$A$1:$AB$35</definedName>
    <definedName name="_xlnm.Print_Area" localSheetId="37">'31'!$A$1:$AB$37</definedName>
    <definedName name="_xlnm.Print_Area" localSheetId="38">'32'!$A$1:$AB$36</definedName>
    <definedName name="_xlnm.Print_Area" localSheetId="39">'33'!$A$1:$AB$27</definedName>
    <definedName name="_xlnm.Print_Area" localSheetId="41">'34'!$A$1:$T$14</definedName>
    <definedName name="_xlnm.Print_Area" localSheetId="42">'35'!$A$1:$T$28</definedName>
    <definedName name="_xlnm.Print_Area" localSheetId="44">'36'!$A$1:$AB$22</definedName>
    <definedName name="_xlnm.Print_Area" localSheetId="45">'37'!$A$1:$AB$38</definedName>
    <definedName name="_xlnm.Print_Area" localSheetId="46">'38'!$A$1:$AB$38</definedName>
    <definedName name="_xlnm.Print_Area" localSheetId="47">'39'!$A$1:$AB$35</definedName>
    <definedName name="_xlnm.Print_Area" localSheetId="7">'4'!$A$1:$M$60</definedName>
    <definedName name="_xlnm.Print_Area" localSheetId="48">'40'!$A$1:$AB$33</definedName>
    <definedName name="_xlnm.Print_Area" localSheetId="49">'41'!$A$1:$AB$35</definedName>
    <definedName name="_xlnm.Print_Area" localSheetId="50">'42'!$A$1:$AB$33</definedName>
    <definedName name="_xlnm.Print_Area" localSheetId="51">'43'!$A$1:$AB$31</definedName>
    <definedName name="_xlnm.Print_Area" localSheetId="52">'44'!$A$1:$AB$31</definedName>
    <definedName name="_xlnm.Print_Area" localSheetId="54">'45'!$A$1:$AB$23</definedName>
    <definedName name="_xlnm.Print_Area" localSheetId="55">'46'!$A$1:$AB$39</definedName>
    <definedName name="_xlnm.Print_Area" localSheetId="56">'47'!$A$1:$AB$39</definedName>
    <definedName name="_xlnm.Print_Area" localSheetId="57">'48'!$A$1:$AB$36</definedName>
    <definedName name="_xlnm.Print_Area" localSheetId="58">'49'!$A$1:$AB$24</definedName>
    <definedName name="_xlnm.Print_Area" localSheetId="8">'5'!$A$1:$M$59</definedName>
    <definedName name="_xlnm.Print_Area" localSheetId="59">'50'!$A$1:$AB$36</definedName>
    <definedName name="_xlnm.Print_Area" localSheetId="60">'51'!$A$1:$AB$34</definedName>
    <definedName name="_xlnm.Print_Area" localSheetId="61">'52'!$A$1:$AB$31</definedName>
    <definedName name="_xlnm.Print_Area" localSheetId="62">'53'!$A$1:$AB$31</definedName>
    <definedName name="_xlnm.Print_Area" localSheetId="64">'54'!$A$1:$AB$22</definedName>
    <definedName name="_xlnm.Print_Area" localSheetId="65">'55_1'!$A$1:$P$38</definedName>
    <definedName name="_xlnm.Print_Area" localSheetId="66">'55_2'!$A$1:$P$37</definedName>
    <definedName name="_xlnm.Print_Area" localSheetId="67">'56_1'!$A$1:$P$38</definedName>
    <definedName name="_xlnm.Print_Area" localSheetId="68">'56_2'!$A$1:$P$36</definedName>
    <definedName name="_xlnm.Print_Area" localSheetId="69">'57'!$A$1:$AB$38</definedName>
    <definedName name="_xlnm.Print_Area" localSheetId="70">'58'!$A$1:$AB$38</definedName>
    <definedName name="_xlnm.Print_Area" localSheetId="71">'59'!$A$1:$AB$20</definedName>
    <definedName name="_xlnm.Print_Area" localSheetId="9">'6'!$A$1:$M$41</definedName>
    <definedName name="_xlnm.Print_Area" localSheetId="72">'60'!$A$1:$AB$35</definedName>
    <definedName name="_xlnm.Print_Area" localSheetId="73">'61'!$A$1:$AB$32</definedName>
    <definedName name="_xlnm.Print_Area" localSheetId="74">'62'!$A$1:$AB$30</definedName>
    <definedName name="_xlnm.Print_Area" localSheetId="75">'63'!$A$1:$AB$21</definedName>
    <definedName name="_xlnm.Print_Area" localSheetId="77">'64'!$A$1:$X$19</definedName>
    <definedName name="_xlnm.Print_Area" localSheetId="78">'65'!$A$1:$X$33</definedName>
    <definedName name="_xlnm.Print_Area" localSheetId="79">'66'!$A$1:$X$33</definedName>
    <definedName name="_xlnm.Print_Area" localSheetId="80">'67'!$A$1:$X$33</definedName>
    <definedName name="_xlnm.Print_Area" localSheetId="81">'68'!$A$1:$X$30</definedName>
    <definedName name="_xlnm.Print_Area" localSheetId="82">'69'!$A$1:$X$28</definedName>
    <definedName name="_xlnm.Print_Area" localSheetId="10">'7'!$A$1:$M$41</definedName>
    <definedName name="_xlnm.Print_Area" localSheetId="84">'70'!$A$1:$P$19</definedName>
    <definedName name="_xlnm.Print_Area" localSheetId="85">'71_1'!$A$1:$P$33</definedName>
    <definedName name="_xlnm.Print_Area" localSheetId="86">'71_2'!$A$1:$P$31</definedName>
    <definedName name="_xlnm.Print_Area" localSheetId="87">'72'!$A$1:$P$37</definedName>
    <definedName name="_xlnm.Print_Area" localSheetId="88">'73'!$A$1:$P$37</definedName>
    <definedName name="_xlnm.Print_Area" localSheetId="89">'74'!$A$1:$P$35</definedName>
    <definedName name="_xlnm.Print_Area" localSheetId="90">'75'!$A$1:$P$28</definedName>
    <definedName name="_xlnm.Print_Area" localSheetId="91">'76'!$A$1:$P$26</definedName>
    <definedName name="_xlnm.Print_Area" localSheetId="93">'77'!$A$1:$AN$23</definedName>
    <definedName name="_xlnm.Print_Area" localSheetId="94">'78'!$A$1:$T$25</definedName>
    <definedName name="_xlnm.Print_Area" localSheetId="95">'79'!$A$1:$AN$39</definedName>
    <definedName name="_xlnm.Print_Area" localSheetId="11">'8'!$A$1:$M$28</definedName>
    <definedName name="_xlnm.Print_Area" localSheetId="96">'80'!$A$1:$T$30</definedName>
    <definedName name="_xlnm.Print_Area" localSheetId="97">'81'!$A$1:$P$29</definedName>
    <definedName name="_xlnm.Print_Area" localSheetId="98">'82'!$A$1:$X$30</definedName>
    <definedName name="_xlnm.Print_Area" localSheetId="99">'83'!$A$1:$AN$44</definedName>
    <definedName name="_xlnm.Print_Area" localSheetId="100">'84'!$A$1:$AN$42</definedName>
    <definedName name="_xlnm.Print_Area" localSheetId="101">'85'!$A$1:$AB$36</definedName>
    <definedName name="_xlnm.Print_Area" localSheetId="103">'86'!$A$1:$L$29</definedName>
    <definedName name="_xlnm.Print_Area" localSheetId="104">'87'!$A$1:$D$25</definedName>
    <definedName name="_xlnm.Print_Area" localSheetId="106">'88'!$A$1:$AB$24</definedName>
    <definedName name="_xlnm.Print_Area" localSheetId="107">'89'!$A$1:$AB$43</definedName>
    <definedName name="_xlnm.Print_Area" localSheetId="12">'9'!$A$1:$M$20</definedName>
    <definedName name="_xlnm.Print_Area" localSheetId="108">'90'!$A$1:$P$42</definedName>
    <definedName name="_xlnm.Print_Area" localSheetId="109">'91'!$A$1:$AB$40</definedName>
    <definedName name="_xlnm.Print_Area" localSheetId="110">'92'!$A$1:$AB$41</definedName>
    <definedName name="_xlnm.Print_Area" localSheetId="111">'93'!$A$1:$P$39</definedName>
    <definedName name="_xlnm.Print_Area" localSheetId="112">'94'!$A$1:$AB$37</definedName>
    <definedName name="_xlnm.Print_Area" localSheetId="113">'95'!$A$1:$AB$38</definedName>
    <definedName name="_xlnm.Print_Area" localSheetId="114">'96'!$A$1:$P$36</definedName>
    <definedName name="_xlnm.Print_Area" localSheetId="116">'97'!$A$1:$P$20</definedName>
    <definedName name="_xlnm.Print_Area" localSheetId="117">'98'!$A$1:$P$22</definedName>
    <definedName name="_xlnm.Print_Area" localSheetId="118">'99'!$A$1:$P$21</definedName>
    <definedName name="_xlnm.Print_Area" localSheetId="1">Contenido!$A$1:$E$213</definedName>
    <definedName name="_xlnm.Print_Area" localSheetId="3">'D1'!$A$1:$H$33</definedName>
    <definedName name="_xlnm.Print_Area" localSheetId="83">'D10'!$A$1:$H$33</definedName>
    <definedName name="_xlnm.Print_Area" localSheetId="92">'D11'!$A$1:$H$33</definedName>
    <definedName name="_xlnm.Print_Area" localSheetId="102">'D12'!$A$1:$H$33</definedName>
    <definedName name="_xlnm.Print_Area" localSheetId="105">'D13'!$A$1:$H$33</definedName>
    <definedName name="_xlnm.Print_Area" localSheetId="115">'D14'!$A$1:$H$33</definedName>
    <definedName name="_xlnm.Print_Area" localSheetId="120">'D15'!$A$1:$H$33</definedName>
    <definedName name="_xlnm.Print_Area" localSheetId="125">'D16'!$A$1:$H$33</definedName>
    <definedName name="_xlnm.Print_Area" localSheetId="133">'D17'!$A$1:$H$33</definedName>
    <definedName name="_xlnm.Print_Area" localSheetId="141">'D18'!$A$1:$H$33</definedName>
    <definedName name="_xlnm.Print_Area" localSheetId="146">'D19'!$A$1:$H$33</definedName>
    <definedName name="_xlnm.Print_Area" localSheetId="13">'D2'!$A$1:$H$33</definedName>
    <definedName name="_xlnm.Print_Area" localSheetId="150">'D20'!$A$1:$H$33</definedName>
    <definedName name="_xlnm.Print_Area" localSheetId="160">'D21'!$A$1:$H$33</definedName>
    <definedName name="_xlnm.Print_Area" localSheetId="165">'D22'!$A$1:$H$33</definedName>
    <definedName name="_xlnm.Print_Area" localSheetId="168">'D23'!$A$1:$H$33</definedName>
    <definedName name="_xlnm.Print_Area" localSheetId="172">'D24'!$A$1:$H$33</definedName>
    <definedName name="_xlnm.Print_Area" localSheetId="176">'D25'!$A$1:$H$33</definedName>
    <definedName name="_xlnm.Print_Area" localSheetId="185">'D26'!$A$1:$H$33</definedName>
    <definedName name="_xlnm.Print_Area" localSheetId="192">'D27'!$A$1:$H$33</definedName>
    <definedName name="_xlnm.Print_Area" localSheetId="20">'D3'!$A$1:$H$33</definedName>
    <definedName name="_xlnm.Print_Area" localSheetId="30">'D4'!$A$1:$H$33</definedName>
    <definedName name="_xlnm.Print_Area" localSheetId="40">'D5'!$A$1:$H$33</definedName>
    <definedName name="_xlnm.Print_Area" localSheetId="43">'D6'!$A$1:$H$33</definedName>
    <definedName name="_xlnm.Print_Area" localSheetId="53">'D7'!$A$1:$H$33</definedName>
    <definedName name="_xlnm.Print_Area" localSheetId="63">'D8'!$A$1:$H$33</definedName>
    <definedName name="_xlnm.Print_Area" localSheetId="76">'D9'!$A$1:$H$33</definedName>
    <definedName name="_xlnm.Print_Area" localSheetId="2">Funcionarios!$A$1:$H$33</definedName>
    <definedName name="_xlnm.Print_Area" localSheetId="0">Portada!$A$1:$J$42</definedName>
    <definedName name="_xlnm.Database" localSheetId="65">'55_1'!$F$7:$BO$7</definedName>
    <definedName name="_xlnm.Database" localSheetId="66">'55_2'!$F$4:$BO$4</definedName>
    <definedName name="_xlnm.Database" localSheetId="67">'56_1'!$F$7:$CH$7</definedName>
    <definedName name="_xlnm.Database" localSheetId="68">'56_2'!$F$4:$CH$4</definedName>
    <definedName name="_xlnm.Database" localSheetId="85">'71_1'!$F$7:$CH$7</definedName>
    <definedName name="_xlnm.Database" localSheetId="86">'71_2'!$F$4:$CH$4</definedName>
    <definedName name="_xlnm.Database">#REF!</definedName>
    <definedName name="_xlnm.Print_Titles" localSheetId="1">Contenido!$1:$1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38" l="1"/>
  <c r="B18" i="138"/>
  <c r="B25" i="138"/>
  <c r="B26" i="138"/>
  <c r="B11" i="138"/>
  <c r="D27" i="138"/>
  <c r="D26" i="138"/>
  <c r="D25" i="138"/>
  <c r="D24" i="138"/>
  <c r="D23" i="138"/>
  <c r="D22" i="138"/>
  <c r="D21" i="138"/>
  <c r="D20" i="138"/>
  <c r="D19" i="138"/>
  <c r="D18" i="138"/>
  <c r="D17" i="138"/>
  <c r="D16" i="138"/>
  <c r="D15" i="138"/>
  <c r="D14" i="138"/>
  <c r="D13" i="138"/>
  <c r="D12" i="138"/>
  <c r="D10" i="138" s="1"/>
  <c r="D11" i="138"/>
  <c r="C18" i="138"/>
  <c r="C19" i="138"/>
  <c r="B19" i="138" s="1"/>
  <c r="C20" i="138"/>
  <c r="B20" i="138" s="1"/>
  <c r="C21" i="138"/>
  <c r="B21" i="138" s="1"/>
  <c r="C22" i="138"/>
  <c r="B22" i="138" s="1"/>
  <c r="C23" i="138"/>
  <c r="B23" i="138" s="1"/>
  <c r="C24" i="138"/>
  <c r="B24" i="138" s="1"/>
  <c r="C25" i="138"/>
  <c r="C26" i="138"/>
  <c r="C27" i="138"/>
  <c r="B27" i="138" s="1"/>
  <c r="C12" i="138"/>
  <c r="B12" i="138" s="1"/>
  <c r="C13" i="138"/>
  <c r="B13" i="138" s="1"/>
  <c r="C14" i="138"/>
  <c r="B14" i="138" s="1"/>
  <c r="C15" i="138"/>
  <c r="B15" i="138" s="1"/>
  <c r="C16" i="138"/>
  <c r="B16" i="138" s="1"/>
  <c r="C17" i="138"/>
  <c r="C11" i="138"/>
  <c r="B10" i="138" l="1"/>
  <c r="C10" i="138"/>
  <c r="D38" i="237"/>
  <c r="C38" i="237"/>
  <c r="B38" i="237"/>
  <c r="D37" i="237"/>
  <c r="C37" i="237"/>
  <c r="B37" i="237"/>
  <c r="D36" i="237"/>
  <c r="C36" i="237"/>
  <c r="B36" i="237"/>
  <c r="D35" i="237"/>
  <c r="C35" i="237"/>
  <c r="B35" i="237"/>
  <c r="D34" i="237"/>
  <c r="C34" i="237"/>
  <c r="B34" i="237"/>
  <c r="D33" i="237"/>
  <c r="C33" i="237"/>
  <c r="B33" i="237"/>
  <c r="D32" i="237"/>
  <c r="C32" i="237"/>
  <c r="B32" i="237"/>
  <c r="D31" i="237"/>
  <c r="C31" i="237"/>
  <c r="B31" i="237"/>
  <c r="D30" i="237"/>
  <c r="C30" i="237"/>
  <c r="B30" i="237"/>
  <c r="D29" i="237"/>
  <c r="C29" i="237"/>
  <c r="B29" i="237"/>
  <c r="D28" i="237"/>
  <c r="C28" i="237"/>
  <c r="B28" i="237"/>
  <c r="D27" i="237"/>
  <c r="C27" i="237"/>
  <c r="B27" i="237"/>
  <c r="D26" i="237"/>
  <c r="C26" i="237"/>
  <c r="B26" i="237"/>
  <c r="D25" i="237"/>
  <c r="C25" i="237"/>
  <c r="B25" i="237"/>
  <c r="D24" i="237"/>
  <c r="C24" i="237"/>
  <c r="B24" i="237"/>
  <c r="D23" i="237"/>
  <c r="C23" i="237"/>
  <c r="B23" i="237"/>
  <c r="D22" i="237"/>
  <c r="C22" i="237"/>
  <c r="B22" i="237"/>
  <c r="D21" i="237"/>
  <c r="C21" i="237"/>
  <c r="B21" i="237"/>
  <c r="D20" i="237"/>
  <c r="C20" i="237"/>
  <c r="B20" i="237"/>
  <c r="D19" i="237"/>
  <c r="C19" i="237"/>
  <c r="B19" i="237"/>
  <c r="D18" i="237"/>
  <c r="C18" i="237"/>
  <c r="B18" i="237"/>
  <c r="D17" i="237"/>
  <c r="C17" i="237"/>
  <c r="B17" i="237"/>
  <c r="D16" i="237"/>
  <c r="C16" i="237"/>
  <c r="B16" i="237"/>
  <c r="D15" i="237"/>
  <c r="C15" i="237"/>
  <c r="B15" i="237"/>
  <c r="D14" i="237"/>
  <c r="C14" i="237"/>
  <c r="B14" i="237"/>
  <c r="D13" i="237"/>
  <c r="C13" i="237"/>
  <c r="B13" i="237"/>
  <c r="D12" i="237"/>
  <c r="C12" i="237"/>
  <c r="B12" i="237"/>
  <c r="P10" i="237"/>
  <c r="O10" i="237"/>
  <c r="N10" i="237"/>
  <c r="L10" i="237"/>
  <c r="K10" i="237"/>
  <c r="J10" i="237"/>
  <c r="H10" i="237"/>
  <c r="G10" i="237"/>
  <c r="F10" i="237"/>
  <c r="D10" i="237" l="1"/>
  <c r="B10" i="237"/>
  <c r="C10" i="237"/>
  <c r="J24" i="41" l="1"/>
  <c r="J24" i="35"/>
  <c r="J24" i="145"/>
  <c r="G24" i="203"/>
  <c r="G24" i="198"/>
  <c r="G25" i="128"/>
  <c r="G23" i="203"/>
  <c r="G23" i="198"/>
  <c r="G24" i="128"/>
  <c r="F24" i="203"/>
  <c r="F24" i="198"/>
  <c r="E24" i="45"/>
  <c r="B24" i="45" s="1"/>
  <c r="E24" i="44"/>
  <c r="B24" i="44" s="1"/>
  <c r="F24" i="43"/>
  <c r="F24" i="42"/>
  <c r="F24" i="41"/>
  <c r="F24" i="35"/>
  <c r="E24" i="57"/>
  <c r="B24" i="57" s="1"/>
  <c r="E24" i="56"/>
  <c r="B24" i="56" s="1"/>
  <c r="F24" i="55"/>
  <c r="F24" i="54"/>
  <c r="C35" i="202" l="1"/>
  <c r="D35" i="202"/>
  <c r="E35" i="202"/>
  <c r="F35" i="202"/>
  <c r="G35" i="202"/>
  <c r="H35" i="202"/>
  <c r="C36" i="202"/>
  <c r="D36" i="202"/>
  <c r="E36" i="202"/>
  <c r="F36" i="202"/>
  <c r="G36" i="202"/>
  <c r="H36" i="202"/>
  <c r="H32" i="202"/>
  <c r="G32" i="202"/>
  <c r="F32" i="202"/>
  <c r="E32" i="202"/>
  <c r="D32" i="202"/>
  <c r="C32" i="202"/>
  <c r="H31" i="202"/>
  <c r="G31" i="202"/>
  <c r="F31" i="202"/>
  <c r="E31" i="202"/>
  <c r="D31" i="202"/>
  <c r="C31" i="202"/>
  <c r="H30" i="202"/>
  <c r="G30" i="202"/>
  <c r="F30" i="202"/>
  <c r="E30" i="202"/>
  <c r="D30" i="202"/>
  <c r="C30" i="202"/>
  <c r="C19" i="203" l="1"/>
  <c r="D19" i="203"/>
  <c r="E19" i="203"/>
  <c r="F19" i="203"/>
  <c r="G19" i="203"/>
  <c r="H19" i="203"/>
  <c r="C20" i="203"/>
  <c r="D20" i="203"/>
  <c r="E20" i="203"/>
  <c r="F20" i="203"/>
  <c r="G20" i="203"/>
  <c r="H20" i="203"/>
  <c r="C21" i="203"/>
  <c r="D21" i="203"/>
  <c r="E21" i="203"/>
  <c r="F21" i="203"/>
  <c r="G21" i="203"/>
  <c r="H21" i="203"/>
  <c r="C22" i="203"/>
  <c r="D22" i="203"/>
  <c r="E22" i="203"/>
  <c r="F22" i="203"/>
  <c r="G22" i="203"/>
  <c r="H22" i="203"/>
  <c r="C23" i="203"/>
  <c r="D23" i="203"/>
  <c r="E23" i="203"/>
  <c r="F23" i="203"/>
  <c r="H23" i="203"/>
  <c r="C24" i="203"/>
  <c r="D24" i="203"/>
  <c r="E24" i="203"/>
  <c r="H24" i="203"/>
  <c r="B11" i="203"/>
  <c r="B20" i="203" s="1"/>
  <c r="B12" i="203"/>
  <c r="B21" i="203" s="1"/>
  <c r="B13" i="203"/>
  <c r="B22" i="203" s="1"/>
  <c r="B14" i="203"/>
  <c r="B23" i="203" s="1"/>
  <c r="B15" i="203"/>
  <c r="B24" i="203" s="1"/>
  <c r="C9" i="203"/>
  <c r="C18" i="203" s="1"/>
  <c r="D9" i="203"/>
  <c r="D18" i="203" s="1"/>
  <c r="E9" i="203"/>
  <c r="E18" i="203" s="1"/>
  <c r="F9" i="203"/>
  <c r="F18" i="203" s="1"/>
  <c r="G9" i="203"/>
  <c r="G18" i="203" s="1"/>
  <c r="H9" i="203"/>
  <c r="H18" i="203" s="1"/>
  <c r="B10" i="203" l="1"/>
  <c r="B9" i="203" l="1"/>
  <c r="B18" i="203" s="1"/>
  <c r="B19" i="203"/>
  <c r="B20" i="202"/>
  <c r="B36" i="202" s="1"/>
  <c r="B19" i="202"/>
  <c r="B35" i="202" s="1"/>
  <c r="H18" i="202"/>
  <c r="H34" i="202" s="1"/>
  <c r="G18" i="202"/>
  <c r="G34" i="202" s="1"/>
  <c r="F18" i="202"/>
  <c r="F34" i="202" s="1"/>
  <c r="E18" i="202"/>
  <c r="E34" i="202" s="1"/>
  <c r="D18" i="202"/>
  <c r="D34" i="202" s="1"/>
  <c r="C18" i="202"/>
  <c r="C34" i="202" s="1"/>
  <c r="B16" i="202"/>
  <c r="B32" i="202" s="1"/>
  <c r="B15" i="202"/>
  <c r="B31" i="202" s="1"/>
  <c r="B14" i="202"/>
  <c r="H13" i="202"/>
  <c r="H29" i="202" s="1"/>
  <c r="G13" i="202"/>
  <c r="G29" i="202" s="1"/>
  <c r="F13" i="202"/>
  <c r="F29" i="202" s="1"/>
  <c r="E13" i="202"/>
  <c r="E29" i="202" s="1"/>
  <c r="D13" i="202"/>
  <c r="D29" i="202" s="1"/>
  <c r="C13" i="202"/>
  <c r="C29" i="202" s="1"/>
  <c r="H11" i="202"/>
  <c r="H27" i="202" s="1"/>
  <c r="G11" i="202"/>
  <c r="G27" i="202" s="1"/>
  <c r="F11" i="202"/>
  <c r="F27" i="202" s="1"/>
  <c r="E11" i="202"/>
  <c r="E27" i="202" s="1"/>
  <c r="D11" i="202"/>
  <c r="D27" i="202" s="1"/>
  <c r="C11" i="202"/>
  <c r="C27" i="202" s="1"/>
  <c r="H10" i="202"/>
  <c r="H26" i="202" s="1"/>
  <c r="G10" i="202"/>
  <c r="G26" i="202" s="1"/>
  <c r="F10" i="202"/>
  <c r="F26" i="202" s="1"/>
  <c r="E10" i="202"/>
  <c r="E26" i="202" s="1"/>
  <c r="D10" i="202"/>
  <c r="D26" i="202" s="1"/>
  <c r="C10" i="202"/>
  <c r="C26" i="202" s="1"/>
  <c r="H9" i="202"/>
  <c r="H25" i="202" s="1"/>
  <c r="G9" i="202"/>
  <c r="G25" i="202" s="1"/>
  <c r="F9" i="202"/>
  <c r="F25" i="202" s="1"/>
  <c r="E9" i="202"/>
  <c r="D9" i="202"/>
  <c r="D25" i="202" s="1"/>
  <c r="C9" i="202"/>
  <c r="C25" i="202" s="1"/>
  <c r="E34" i="201"/>
  <c r="C35" i="201"/>
  <c r="D35" i="201"/>
  <c r="E35" i="201"/>
  <c r="F35" i="201"/>
  <c r="G35" i="201"/>
  <c r="H35" i="201"/>
  <c r="C36" i="201"/>
  <c r="D36" i="201"/>
  <c r="E36" i="201"/>
  <c r="F36" i="201"/>
  <c r="G36" i="201"/>
  <c r="H36" i="201"/>
  <c r="H32" i="201"/>
  <c r="G32" i="201"/>
  <c r="F32" i="201"/>
  <c r="E32" i="201"/>
  <c r="D32" i="201"/>
  <c r="C32" i="201"/>
  <c r="H31" i="201"/>
  <c r="G31" i="201"/>
  <c r="F31" i="201"/>
  <c r="E31" i="201"/>
  <c r="D31" i="201"/>
  <c r="C31" i="201"/>
  <c r="H30" i="201"/>
  <c r="G30" i="201"/>
  <c r="F30" i="201"/>
  <c r="E30" i="201"/>
  <c r="D30" i="201"/>
  <c r="C30" i="201"/>
  <c r="H29" i="201"/>
  <c r="H26" i="201"/>
  <c r="D18" i="201"/>
  <c r="D34" i="201" s="1"/>
  <c r="E18" i="201"/>
  <c r="F18" i="201"/>
  <c r="F34" i="201" s="1"/>
  <c r="G18" i="201"/>
  <c r="G34" i="201" s="1"/>
  <c r="H18" i="201"/>
  <c r="H34" i="201" s="1"/>
  <c r="D13" i="201"/>
  <c r="D29" i="201" s="1"/>
  <c r="E13" i="201"/>
  <c r="E29" i="201" s="1"/>
  <c r="F13" i="201"/>
  <c r="F29" i="201" s="1"/>
  <c r="G13" i="201"/>
  <c r="G29" i="201" s="1"/>
  <c r="H13" i="201"/>
  <c r="B20" i="201"/>
  <c r="B36" i="201" s="1"/>
  <c r="B19" i="201"/>
  <c r="B35" i="201" s="1"/>
  <c r="B16" i="201"/>
  <c r="B32" i="201" s="1"/>
  <c r="B15" i="201"/>
  <c r="B31" i="201" s="1"/>
  <c r="B14" i="201"/>
  <c r="B30" i="201" s="1"/>
  <c r="D9" i="201"/>
  <c r="E9" i="201"/>
  <c r="E25" i="201" s="1"/>
  <c r="F9" i="201"/>
  <c r="F8" i="201" s="1"/>
  <c r="F24" i="201" s="1"/>
  <c r="G9" i="201"/>
  <c r="G25" i="201" s="1"/>
  <c r="H9" i="201"/>
  <c r="H25" i="201" s="1"/>
  <c r="D10" i="201"/>
  <c r="D26" i="201" s="1"/>
  <c r="E10" i="201"/>
  <c r="E26" i="201" s="1"/>
  <c r="F10" i="201"/>
  <c r="F26" i="201" s="1"/>
  <c r="G10" i="201"/>
  <c r="H10" i="201"/>
  <c r="D11" i="201"/>
  <c r="D27" i="201" s="1"/>
  <c r="E11" i="201"/>
  <c r="E27" i="201" s="1"/>
  <c r="F11" i="201"/>
  <c r="F27" i="201" s="1"/>
  <c r="G11" i="201"/>
  <c r="G27" i="201" s="1"/>
  <c r="H11" i="201"/>
  <c r="H27" i="201" s="1"/>
  <c r="E8" i="201"/>
  <c r="E24" i="201" s="1"/>
  <c r="F25" i="201" l="1"/>
  <c r="B13" i="202"/>
  <c r="B29" i="202" s="1"/>
  <c r="B30" i="202"/>
  <c r="G26" i="201"/>
  <c r="D25" i="201"/>
  <c r="E8" i="202"/>
  <c r="E24" i="202" s="1"/>
  <c r="E25" i="202"/>
  <c r="H8" i="201"/>
  <c r="H24" i="201" s="1"/>
  <c r="G8" i="201"/>
  <c r="G24" i="201" s="1"/>
  <c r="F8" i="202"/>
  <c r="F24" i="202" s="1"/>
  <c r="D8" i="202"/>
  <c r="D24" i="202" s="1"/>
  <c r="H8" i="202"/>
  <c r="H24" i="202" s="1"/>
  <c r="C8" i="202"/>
  <c r="C24" i="202" s="1"/>
  <c r="G8" i="202"/>
  <c r="G24" i="202" s="1"/>
  <c r="B11" i="202"/>
  <c r="B27" i="202" s="1"/>
  <c r="B10" i="202"/>
  <c r="B26" i="202" s="1"/>
  <c r="B18" i="202"/>
  <c r="B34" i="202" s="1"/>
  <c r="B9" i="202"/>
  <c r="B25" i="202" s="1"/>
  <c r="D8" i="201"/>
  <c r="D24" i="201" s="1"/>
  <c r="B8" i="202" l="1"/>
  <c r="B24" i="202" s="1"/>
  <c r="C18" i="201"/>
  <c r="C34" i="201" s="1"/>
  <c r="C13" i="201"/>
  <c r="C29" i="201" s="1"/>
  <c r="C11" i="201"/>
  <c r="C10" i="201"/>
  <c r="C9" i="201"/>
  <c r="C26" i="201" l="1"/>
  <c r="B10" i="201"/>
  <c r="B26" i="201" s="1"/>
  <c r="C25" i="201"/>
  <c r="B9" i="201"/>
  <c r="B25" i="201" s="1"/>
  <c r="B11" i="201"/>
  <c r="B27" i="201" s="1"/>
  <c r="C27" i="201"/>
  <c r="B13" i="201"/>
  <c r="B29" i="201" s="1"/>
  <c r="C8" i="201"/>
  <c r="C24" i="201" s="1"/>
  <c r="B18" i="201"/>
  <c r="B34" i="201" s="1"/>
  <c r="B21" i="200"/>
  <c r="B20" i="200"/>
  <c r="B17" i="200"/>
  <c r="B16" i="200"/>
  <c r="B32" i="200" s="1"/>
  <c r="B15" i="200"/>
  <c r="B31" i="200" s="1"/>
  <c r="G19" i="200"/>
  <c r="G35" i="200" s="1"/>
  <c r="F19" i="200"/>
  <c r="F35" i="200" s="1"/>
  <c r="E19" i="200"/>
  <c r="E35" i="200" s="1"/>
  <c r="D19" i="200"/>
  <c r="C19" i="200"/>
  <c r="C14" i="200"/>
  <c r="C30" i="200" s="1"/>
  <c r="D14" i="200"/>
  <c r="D30" i="200" s="1"/>
  <c r="E14" i="200"/>
  <c r="E30" i="200" s="1"/>
  <c r="F14" i="200"/>
  <c r="G14" i="200"/>
  <c r="G30" i="200" s="1"/>
  <c r="D12" i="200"/>
  <c r="E12" i="200"/>
  <c r="E28" i="200" s="1"/>
  <c r="F12" i="200"/>
  <c r="G12" i="200"/>
  <c r="G28" i="200" s="1"/>
  <c r="C12" i="200"/>
  <c r="C11" i="200"/>
  <c r="C27" i="200" s="1"/>
  <c r="D11" i="200"/>
  <c r="D27" i="200" s="1"/>
  <c r="E11" i="200"/>
  <c r="E27" i="200" s="1"/>
  <c r="F11" i="200"/>
  <c r="F27" i="200" s="1"/>
  <c r="G11" i="200"/>
  <c r="G27" i="200" s="1"/>
  <c r="D10" i="200"/>
  <c r="D26" i="200" s="1"/>
  <c r="E10" i="200"/>
  <c r="F10" i="200"/>
  <c r="F26" i="200" s="1"/>
  <c r="G10" i="200"/>
  <c r="C10" i="200"/>
  <c r="G37" i="200"/>
  <c r="F37" i="200"/>
  <c r="E37" i="200"/>
  <c r="D37" i="200"/>
  <c r="C37" i="200"/>
  <c r="B37" i="200"/>
  <c r="G36" i="200"/>
  <c r="F36" i="200"/>
  <c r="B36" i="200"/>
  <c r="D35" i="200"/>
  <c r="C35" i="200"/>
  <c r="G33" i="200"/>
  <c r="F33" i="200"/>
  <c r="E33" i="200"/>
  <c r="D33" i="200"/>
  <c r="B33" i="200"/>
  <c r="G32" i="200"/>
  <c r="F32" i="200"/>
  <c r="E32" i="200"/>
  <c r="D32" i="200"/>
  <c r="C32" i="200"/>
  <c r="G31" i="200"/>
  <c r="F31" i="200"/>
  <c r="E31" i="200"/>
  <c r="D31" i="200"/>
  <c r="F30" i="200"/>
  <c r="E9" i="200" l="1"/>
  <c r="E25" i="200" s="1"/>
  <c r="B8" i="201"/>
  <c r="B24" i="201" s="1"/>
  <c r="B19" i="200"/>
  <c r="B35" i="200" s="1"/>
  <c r="D9" i="200"/>
  <c r="D25" i="200" s="1"/>
  <c r="B14" i="200"/>
  <c r="B30" i="200" s="1"/>
  <c r="D28" i="200"/>
  <c r="F9" i="200"/>
  <c r="F25" i="200" s="1"/>
  <c r="B11" i="200"/>
  <c r="B27" i="200" s="1"/>
  <c r="E26" i="200"/>
  <c r="F28" i="200"/>
  <c r="G9" i="200"/>
  <c r="G25" i="200" s="1"/>
  <c r="B12" i="200"/>
  <c r="B28" i="200" s="1"/>
  <c r="C9" i="200"/>
  <c r="C25" i="200" s="1"/>
  <c r="G26" i="200"/>
  <c r="B10" i="200"/>
  <c r="C38" i="199"/>
  <c r="D38" i="199"/>
  <c r="E38" i="199"/>
  <c r="F38" i="199"/>
  <c r="G38" i="199"/>
  <c r="H38" i="199"/>
  <c r="I38" i="199"/>
  <c r="J38" i="199"/>
  <c r="K38" i="199"/>
  <c r="L38" i="199"/>
  <c r="M38" i="199"/>
  <c r="B38" i="199"/>
  <c r="C34" i="199"/>
  <c r="D34" i="199"/>
  <c r="D33" i="199" s="1"/>
  <c r="E34" i="199"/>
  <c r="F34" i="199"/>
  <c r="G34" i="199"/>
  <c r="G33" i="199" s="1"/>
  <c r="H34" i="199"/>
  <c r="I34" i="199"/>
  <c r="J34" i="199"/>
  <c r="K34" i="199"/>
  <c r="L34" i="199"/>
  <c r="L33" i="199" s="1"/>
  <c r="M34" i="199"/>
  <c r="B34" i="199"/>
  <c r="C27" i="199"/>
  <c r="D27" i="199"/>
  <c r="E27" i="199"/>
  <c r="F27" i="199"/>
  <c r="G27" i="199"/>
  <c r="H27" i="199"/>
  <c r="I27" i="199"/>
  <c r="J27" i="199"/>
  <c r="K27" i="199"/>
  <c r="L27" i="199"/>
  <c r="M27" i="199"/>
  <c r="B27" i="199"/>
  <c r="M22" i="199"/>
  <c r="L22" i="199"/>
  <c r="K22" i="199"/>
  <c r="J22" i="199"/>
  <c r="I22" i="199"/>
  <c r="H22" i="199"/>
  <c r="G22" i="199"/>
  <c r="F22" i="199"/>
  <c r="E22" i="199"/>
  <c r="D22" i="199"/>
  <c r="C22" i="199"/>
  <c r="B22" i="199"/>
  <c r="C18" i="199"/>
  <c r="D18" i="199"/>
  <c r="E18" i="199"/>
  <c r="F18" i="199"/>
  <c r="G18" i="199"/>
  <c r="H18" i="199"/>
  <c r="I18" i="199"/>
  <c r="J18" i="199"/>
  <c r="K18" i="199"/>
  <c r="L18" i="199"/>
  <c r="M18" i="199"/>
  <c r="B18" i="199"/>
  <c r="C10" i="199"/>
  <c r="D10" i="199"/>
  <c r="E10" i="199"/>
  <c r="F10" i="199"/>
  <c r="G10" i="199"/>
  <c r="H10" i="199"/>
  <c r="I10" i="199"/>
  <c r="J10" i="199"/>
  <c r="K10" i="199"/>
  <c r="L10" i="199"/>
  <c r="M10" i="199"/>
  <c r="B10" i="199"/>
  <c r="C17" i="199" l="1"/>
  <c r="K17" i="199"/>
  <c r="G17" i="199"/>
  <c r="K33" i="199"/>
  <c r="K8" i="199" s="1"/>
  <c r="C33" i="199"/>
  <c r="C8" i="199" s="1"/>
  <c r="G8" i="199"/>
  <c r="H33" i="199"/>
  <c r="B26" i="200"/>
  <c r="B9" i="200"/>
  <c r="B25" i="200" s="1"/>
  <c r="D17" i="199"/>
  <c r="D8" i="199" s="1"/>
  <c r="H17" i="199"/>
  <c r="L17" i="199"/>
  <c r="L8" i="199" s="1"/>
  <c r="E17" i="199"/>
  <c r="I17" i="199"/>
  <c r="I8" i="199" s="1"/>
  <c r="M17" i="199"/>
  <c r="B33" i="199"/>
  <c r="B8" i="199" s="1"/>
  <c r="J33" i="199"/>
  <c r="F33" i="199"/>
  <c r="B17" i="199"/>
  <c r="F17" i="199"/>
  <c r="F8" i="199" s="1"/>
  <c r="J17" i="199"/>
  <c r="J8" i="199" s="1"/>
  <c r="I33" i="199"/>
  <c r="E33" i="199"/>
  <c r="M33" i="199"/>
  <c r="M8" i="199" l="1"/>
  <c r="E8" i="199"/>
  <c r="H8" i="199"/>
  <c r="F37" i="198"/>
  <c r="E37" i="198"/>
  <c r="D37" i="198"/>
  <c r="C37" i="198"/>
  <c r="H36" i="198"/>
  <c r="G36" i="198"/>
  <c r="F36" i="198"/>
  <c r="E36" i="198"/>
  <c r="D36" i="198"/>
  <c r="C36" i="198"/>
  <c r="H35" i="198"/>
  <c r="G35" i="198"/>
  <c r="F35" i="198"/>
  <c r="E35" i="198"/>
  <c r="D35" i="198"/>
  <c r="C35" i="198"/>
  <c r="F34" i="198"/>
  <c r="E34" i="198"/>
  <c r="D34" i="198"/>
  <c r="C34" i="198"/>
  <c r="G33" i="198"/>
  <c r="F33" i="198"/>
  <c r="E33" i="198"/>
  <c r="D33" i="198"/>
  <c r="C33" i="198"/>
  <c r="H32" i="198"/>
  <c r="G32" i="198"/>
  <c r="F32" i="198"/>
  <c r="E32" i="198"/>
  <c r="D32" i="198"/>
  <c r="C32" i="198"/>
  <c r="G31" i="198"/>
  <c r="F31" i="198"/>
  <c r="E31" i="198"/>
  <c r="D31" i="198"/>
  <c r="C31" i="198"/>
  <c r="H30" i="198"/>
  <c r="G30" i="198"/>
  <c r="F30" i="198"/>
  <c r="E30" i="198"/>
  <c r="D30" i="198"/>
  <c r="C30" i="198"/>
  <c r="G29" i="198"/>
  <c r="F29" i="198"/>
  <c r="E29" i="198"/>
  <c r="D29" i="198"/>
  <c r="C29" i="198"/>
  <c r="G28" i="198"/>
  <c r="F28" i="198"/>
  <c r="E28" i="198"/>
  <c r="D28" i="198"/>
  <c r="C28" i="198"/>
  <c r="H27" i="198"/>
  <c r="G27" i="198"/>
  <c r="F27" i="198"/>
  <c r="E27" i="198"/>
  <c r="D27" i="198"/>
  <c r="C27" i="198"/>
  <c r="H26" i="198"/>
  <c r="G26" i="198"/>
  <c r="F26" i="198"/>
  <c r="E26" i="198"/>
  <c r="D26" i="198"/>
  <c r="C26" i="198"/>
  <c r="G25" i="198"/>
  <c r="F25" i="198"/>
  <c r="E25" i="198"/>
  <c r="D25" i="198"/>
  <c r="C25" i="198"/>
  <c r="H24" i="198"/>
  <c r="E24" i="198"/>
  <c r="D24" i="198"/>
  <c r="C24" i="198"/>
  <c r="F23" i="198"/>
  <c r="E23" i="198"/>
  <c r="D23" i="198"/>
  <c r="C23" i="198"/>
  <c r="H22" i="198"/>
  <c r="G22" i="198"/>
  <c r="F22" i="198"/>
  <c r="E22" i="198"/>
  <c r="D22" i="198"/>
  <c r="C22" i="198"/>
  <c r="G21" i="198"/>
  <c r="F21" i="198"/>
  <c r="E21" i="198"/>
  <c r="D21" i="198"/>
  <c r="C21" i="198"/>
  <c r="G20" i="198"/>
  <c r="F20" i="198"/>
  <c r="E20" i="198"/>
  <c r="D20" i="198"/>
  <c r="C20" i="198"/>
  <c r="G19" i="198"/>
  <c r="F19" i="198"/>
  <c r="E19" i="198"/>
  <c r="D19" i="198"/>
  <c r="C19" i="198"/>
  <c r="H18" i="198"/>
  <c r="G18" i="198"/>
  <c r="F18" i="198"/>
  <c r="E18" i="198"/>
  <c r="D18" i="198"/>
  <c r="C18" i="198"/>
  <c r="G17" i="198"/>
  <c r="F17" i="198"/>
  <c r="E17" i="198"/>
  <c r="D17" i="198"/>
  <c r="C17" i="198"/>
  <c r="G16" i="198"/>
  <c r="F16" i="198"/>
  <c r="E16" i="198"/>
  <c r="D16" i="198"/>
  <c r="C16" i="198"/>
  <c r="H15" i="198"/>
  <c r="G15" i="198"/>
  <c r="F15" i="198"/>
  <c r="E15" i="198"/>
  <c r="D15" i="198"/>
  <c r="C15" i="198"/>
  <c r="H14" i="198"/>
  <c r="G14" i="198"/>
  <c r="F14" i="198"/>
  <c r="E14" i="198"/>
  <c r="D14" i="198"/>
  <c r="C14" i="198"/>
  <c r="H13" i="198"/>
  <c r="G13" i="198"/>
  <c r="F13" i="198"/>
  <c r="E13" i="198"/>
  <c r="D13" i="198"/>
  <c r="C13" i="198"/>
  <c r="H12" i="198"/>
  <c r="G12" i="198"/>
  <c r="F12" i="198"/>
  <c r="E12" i="198"/>
  <c r="C12" i="198"/>
  <c r="H11" i="198"/>
  <c r="G11" i="198"/>
  <c r="F11" i="198"/>
  <c r="E11" i="198"/>
  <c r="D33" i="197"/>
  <c r="B37" i="196"/>
  <c r="G38" i="197" s="1"/>
  <c r="B36" i="196"/>
  <c r="F37" i="197" s="1"/>
  <c r="B35" i="196"/>
  <c r="H36" i="197" s="1"/>
  <c r="B34" i="196"/>
  <c r="F35" i="197" s="1"/>
  <c r="B33" i="196"/>
  <c r="H34" i="197" s="1"/>
  <c r="B32" i="196"/>
  <c r="G33" i="197" s="1"/>
  <c r="B31" i="196"/>
  <c r="E32" i="197" s="1"/>
  <c r="B30" i="196"/>
  <c r="G31" i="197" s="1"/>
  <c r="B29" i="196"/>
  <c r="E30" i="197" s="1"/>
  <c r="B28" i="196"/>
  <c r="G29" i="197" s="1"/>
  <c r="B27" i="196"/>
  <c r="E28" i="197" s="1"/>
  <c r="B26" i="196"/>
  <c r="G27" i="197" s="1"/>
  <c r="B25" i="196"/>
  <c r="H26" i="197" s="1"/>
  <c r="B24" i="196"/>
  <c r="H25" i="197" s="1"/>
  <c r="B23" i="196"/>
  <c r="B22" i="196"/>
  <c r="F23" i="197" s="1"/>
  <c r="B21" i="196"/>
  <c r="E22" i="197" s="1"/>
  <c r="B20" i="196"/>
  <c r="E21" i="197" s="1"/>
  <c r="B19" i="196"/>
  <c r="G20" i="197" s="1"/>
  <c r="B18" i="196"/>
  <c r="E19" i="197" s="1"/>
  <c r="B17" i="196"/>
  <c r="F18" i="197" s="1"/>
  <c r="B16" i="196"/>
  <c r="F17" i="197" s="1"/>
  <c r="B15" i="196"/>
  <c r="H16" i="197" s="1"/>
  <c r="B14" i="196"/>
  <c r="F15" i="197" s="1"/>
  <c r="B13" i="196"/>
  <c r="G14" i="197" s="1"/>
  <c r="B12" i="196"/>
  <c r="G13" i="197" s="1"/>
  <c r="B11" i="196"/>
  <c r="E12" i="197" s="1"/>
  <c r="H9" i="196"/>
  <c r="G9" i="196"/>
  <c r="F9" i="196"/>
  <c r="E9" i="196"/>
  <c r="D9" i="196"/>
  <c r="C9" i="196"/>
  <c r="F14" i="197" l="1"/>
  <c r="C18" i="197"/>
  <c r="F21" i="197"/>
  <c r="E25" i="197"/>
  <c r="D29" i="197"/>
  <c r="D38" i="197"/>
  <c r="E14" i="197"/>
  <c r="G17" i="197"/>
  <c r="G19" i="197"/>
  <c r="H27" i="197"/>
  <c r="H31" i="197"/>
  <c r="G37" i="197"/>
  <c r="H14" i="197"/>
  <c r="D18" i="197"/>
  <c r="C22" i="197"/>
  <c r="B22" i="197" s="1"/>
  <c r="C26" i="197"/>
  <c r="H29" i="197"/>
  <c r="H33" i="197"/>
  <c r="E38" i="197"/>
  <c r="C15" i="197"/>
  <c r="E18" i="197"/>
  <c r="D22" i="197"/>
  <c r="E26" i="197"/>
  <c r="C30" i="197"/>
  <c r="E34" i="197"/>
  <c r="H38" i="197"/>
  <c r="D15" i="197"/>
  <c r="G18" i="197"/>
  <c r="F22" i="197"/>
  <c r="F26" i="197"/>
  <c r="F30" i="197"/>
  <c r="F34" i="197"/>
  <c r="H23" i="197"/>
  <c r="G23" i="197"/>
  <c r="D13" i="197"/>
  <c r="G15" i="197"/>
  <c r="H18" i="197"/>
  <c r="G22" i="197"/>
  <c r="G26" i="197"/>
  <c r="G30" i="197"/>
  <c r="C35" i="197"/>
  <c r="B9" i="196"/>
  <c r="C10" i="197" s="1"/>
  <c r="F24" i="197"/>
  <c r="G24" i="197"/>
  <c r="H13" i="197"/>
  <c r="H15" i="197"/>
  <c r="C19" i="197"/>
  <c r="H22" i="197"/>
  <c r="D27" i="197"/>
  <c r="D31" i="197"/>
  <c r="G35" i="197"/>
  <c r="D14" i="197"/>
  <c r="C17" i="197"/>
  <c r="F19" i="197"/>
  <c r="E23" i="197"/>
  <c r="E27" i="197"/>
  <c r="E31" i="197"/>
  <c r="C37" i="197"/>
  <c r="E16" i="197"/>
  <c r="H20" i="197"/>
  <c r="C24" i="197"/>
  <c r="F28" i="197"/>
  <c r="F32" i="197"/>
  <c r="E36" i="197"/>
  <c r="C12" i="197"/>
  <c r="F16" i="197"/>
  <c r="D17" i="197"/>
  <c r="E20" i="197"/>
  <c r="C21" i="197"/>
  <c r="G21" i="197"/>
  <c r="D24" i="197"/>
  <c r="H24" i="197"/>
  <c r="F25" i="197"/>
  <c r="C28" i="197"/>
  <c r="G28" i="197"/>
  <c r="E29" i="197"/>
  <c r="C32" i="197"/>
  <c r="G32" i="197"/>
  <c r="E33" i="197"/>
  <c r="D35" i="197"/>
  <c r="H35" i="197"/>
  <c r="F36" i="197"/>
  <c r="D37" i="197"/>
  <c r="H37" i="197"/>
  <c r="D12" i="197"/>
  <c r="H12" i="197"/>
  <c r="F13" i="197"/>
  <c r="C14" i="197"/>
  <c r="B14" i="197" s="1"/>
  <c r="E15" i="197"/>
  <c r="B15" i="197" s="1"/>
  <c r="C16" i="197"/>
  <c r="G16" i="197"/>
  <c r="E17" i="197"/>
  <c r="D19" i="197"/>
  <c r="H19" i="197"/>
  <c r="F20" i="197"/>
  <c r="D21" i="197"/>
  <c r="H21" i="197"/>
  <c r="C23" i="197"/>
  <c r="E24" i="197"/>
  <c r="C25" i="197"/>
  <c r="G25" i="197"/>
  <c r="D26" i="197"/>
  <c r="F27" i="197"/>
  <c r="D28" i="197"/>
  <c r="H28" i="197"/>
  <c r="F29" i="197"/>
  <c r="D30" i="197"/>
  <c r="H30" i="197"/>
  <c r="F31" i="197"/>
  <c r="D32" i="197"/>
  <c r="H32" i="197"/>
  <c r="F33" i="197"/>
  <c r="C34" i="197"/>
  <c r="G34" i="197"/>
  <c r="E35" i="197"/>
  <c r="C36" i="197"/>
  <c r="G36" i="197"/>
  <c r="E37" i="197"/>
  <c r="B37" i="197" s="1"/>
  <c r="F38" i="197"/>
  <c r="D10" i="197"/>
  <c r="F12" i="197"/>
  <c r="D20" i="197"/>
  <c r="G10" i="197"/>
  <c r="G12" i="197"/>
  <c r="E13" i="197"/>
  <c r="H17" i="197"/>
  <c r="C13" i="197"/>
  <c r="D16" i="197"/>
  <c r="C20" i="197"/>
  <c r="D23" i="197"/>
  <c r="D25" i="197"/>
  <c r="C27" i="197"/>
  <c r="B27" i="197" s="1"/>
  <c r="C29" i="197"/>
  <c r="C31" i="197"/>
  <c r="C33" i="197"/>
  <c r="D34" i="197"/>
  <c r="D36" i="197"/>
  <c r="C38" i="197"/>
  <c r="B30" i="197" l="1"/>
  <c r="B18" i="197"/>
  <c r="H10" i="197"/>
  <c r="B34" i="197"/>
  <c r="F10" i="197"/>
  <c r="B35" i="197"/>
  <c r="B31" i="197"/>
  <c r="E10" i="197"/>
  <c r="B10" i="197" s="1"/>
  <c r="B26" i="197"/>
  <c r="B19" i="197"/>
  <c r="B38" i="197"/>
  <c r="B21" i="197"/>
  <c r="B25" i="197"/>
  <c r="B12" i="197"/>
  <c r="B16" i="197"/>
  <c r="B13" i="197"/>
  <c r="B17" i="197"/>
  <c r="B29" i="197"/>
  <c r="B23" i="197"/>
  <c r="B36" i="197"/>
  <c r="B28" i="197"/>
  <c r="B20" i="197"/>
  <c r="B32" i="197"/>
  <c r="B33" i="197"/>
  <c r="B24" i="197"/>
  <c r="B37" i="194" l="1"/>
  <c r="B36" i="194"/>
  <c r="B35" i="194"/>
  <c r="B34" i="194"/>
  <c r="B33" i="194"/>
  <c r="B32" i="194"/>
  <c r="B31" i="194"/>
  <c r="B30" i="194"/>
  <c r="B29" i="194"/>
  <c r="B28" i="194"/>
  <c r="B27" i="194"/>
  <c r="B26" i="194"/>
  <c r="B25" i="194"/>
  <c r="B24" i="194"/>
  <c r="B23" i="194"/>
  <c r="G24" i="195" s="1"/>
  <c r="B22" i="194"/>
  <c r="B21" i="194"/>
  <c r="B20" i="194"/>
  <c r="B19" i="194"/>
  <c r="B18" i="194"/>
  <c r="B17" i="194"/>
  <c r="B16" i="194"/>
  <c r="B15" i="194"/>
  <c r="B14" i="194"/>
  <c r="B13" i="194"/>
  <c r="B12" i="194"/>
  <c r="B11" i="194"/>
  <c r="H9" i="194"/>
  <c r="H9" i="198" s="1"/>
  <c r="G9" i="194"/>
  <c r="G9" i="198" s="1"/>
  <c r="E9" i="194"/>
  <c r="E9" i="198" s="1"/>
  <c r="D9" i="194"/>
  <c r="D9" i="198" s="1"/>
  <c r="C9" i="194"/>
  <c r="C9" i="198" s="1"/>
  <c r="H31" i="195" l="1"/>
  <c r="B30" i="198"/>
  <c r="C31" i="195"/>
  <c r="D31" i="195"/>
  <c r="F31" i="195"/>
  <c r="E31" i="195"/>
  <c r="G31" i="195"/>
  <c r="B17" i="198"/>
  <c r="C18" i="195"/>
  <c r="D18" i="195"/>
  <c r="E18" i="195"/>
  <c r="G18" i="195"/>
  <c r="F18" i="195"/>
  <c r="H18" i="195"/>
  <c r="G23" i="195"/>
  <c r="C23" i="195"/>
  <c r="D23" i="195"/>
  <c r="B22" i="198"/>
  <c r="E23" i="195"/>
  <c r="F23" i="195"/>
  <c r="H23" i="195"/>
  <c r="E16" i="195"/>
  <c r="B15" i="198"/>
  <c r="F16" i="195"/>
  <c r="G16" i="195"/>
  <c r="H16" i="195"/>
  <c r="C16" i="195"/>
  <c r="D16" i="195"/>
  <c r="G17" i="195"/>
  <c r="H17" i="195"/>
  <c r="C17" i="195"/>
  <c r="B17" i="195" s="1"/>
  <c r="D17" i="195"/>
  <c r="B16" i="198"/>
  <c r="F17" i="195"/>
  <c r="E17" i="195"/>
  <c r="D33" i="195"/>
  <c r="E33" i="195"/>
  <c r="F33" i="195"/>
  <c r="G33" i="195"/>
  <c r="B32" i="198"/>
  <c r="H33" i="195"/>
  <c r="C33" i="195"/>
  <c r="F26" i="195"/>
  <c r="G26" i="195"/>
  <c r="H26" i="195"/>
  <c r="B25" i="198"/>
  <c r="C26" i="195"/>
  <c r="B26" i="195" s="1"/>
  <c r="D26" i="195"/>
  <c r="E26" i="195"/>
  <c r="H35" i="195"/>
  <c r="B34" i="198"/>
  <c r="C35" i="195"/>
  <c r="D35" i="195"/>
  <c r="E35" i="195"/>
  <c r="F35" i="195"/>
  <c r="B35" i="195" s="1"/>
  <c r="G35" i="195"/>
  <c r="C15" i="195"/>
  <c r="D15" i="195"/>
  <c r="E15" i="195"/>
  <c r="F15" i="195"/>
  <c r="G15" i="195"/>
  <c r="B14" i="198"/>
  <c r="H15" i="195"/>
  <c r="H32" i="195"/>
  <c r="C32" i="195"/>
  <c r="D32" i="195"/>
  <c r="E32" i="195"/>
  <c r="B31" i="198"/>
  <c r="F32" i="195"/>
  <c r="G32" i="195"/>
  <c r="F34" i="195"/>
  <c r="G34" i="195"/>
  <c r="H34" i="195"/>
  <c r="D34" i="195"/>
  <c r="C34" i="195"/>
  <c r="B33" i="198"/>
  <c r="E34" i="195"/>
  <c r="C36" i="195"/>
  <c r="D36" i="195"/>
  <c r="G36" i="195"/>
  <c r="E36" i="195"/>
  <c r="H36" i="195"/>
  <c r="B35" i="198"/>
  <c r="F36" i="195"/>
  <c r="C19" i="195"/>
  <c r="D19" i="195"/>
  <c r="E19" i="195"/>
  <c r="B18" i="198"/>
  <c r="F19" i="195"/>
  <c r="G19" i="195"/>
  <c r="H19" i="195"/>
  <c r="H27" i="195"/>
  <c r="C27" i="195"/>
  <c r="F27" i="195"/>
  <c r="D27" i="195"/>
  <c r="B26" i="198"/>
  <c r="E27" i="195"/>
  <c r="G27" i="195"/>
  <c r="C28" i="195"/>
  <c r="D28" i="195"/>
  <c r="B27" i="198"/>
  <c r="E28" i="195"/>
  <c r="F28" i="195"/>
  <c r="G28" i="195"/>
  <c r="H28" i="195"/>
  <c r="G21" i="195"/>
  <c r="B20" i="198"/>
  <c r="E21" i="195"/>
  <c r="H21" i="195"/>
  <c r="C21" i="195"/>
  <c r="D21" i="195"/>
  <c r="F21" i="195"/>
  <c r="D29" i="195"/>
  <c r="E29" i="195"/>
  <c r="F29" i="195"/>
  <c r="G29" i="195"/>
  <c r="H29" i="195"/>
  <c r="B28" i="198"/>
  <c r="C29" i="195"/>
  <c r="B29" i="195" s="1"/>
  <c r="D37" i="195"/>
  <c r="E37" i="195"/>
  <c r="F37" i="195"/>
  <c r="G37" i="195"/>
  <c r="H37" i="195"/>
  <c r="B36" i="198"/>
  <c r="C37" i="195"/>
  <c r="C12" i="195"/>
  <c r="F12" i="195"/>
  <c r="D12" i="195"/>
  <c r="E12" i="195"/>
  <c r="B11" i="198"/>
  <c r="H12" i="195"/>
  <c r="G12" i="195"/>
  <c r="E20" i="195"/>
  <c r="F20" i="195"/>
  <c r="C20" i="195"/>
  <c r="G20" i="195"/>
  <c r="H20" i="195"/>
  <c r="B19" i="198"/>
  <c r="D20" i="195"/>
  <c r="G13" i="195"/>
  <c r="H13" i="195"/>
  <c r="B12" i="198"/>
  <c r="C13" i="195"/>
  <c r="D13" i="195"/>
  <c r="E13" i="195"/>
  <c r="F13" i="195"/>
  <c r="G14" i="195"/>
  <c r="C14" i="195"/>
  <c r="D14" i="195"/>
  <c r="B13" i="198"/>
  <c r="E14" i="195"/>
  <c r="F14" i="195"/>
  <c r="H14" i="195"/>
  <c r="B21" i="198"/>
  <c r="C22" i="195"/>
  <c r="G22" i="195"/>
  <c r="D22" i="195"/>
  <c r="E22" i="195"/>
  <c r="F22" i="195"/>
  <c r="H22" i="195"/>
  <c r="F30" i="195"/>
  <c r="B29" i="198"/>
  <c r="G30" i="195"/>
  <c r="D30" i="195"/>
  <c r="H30" i="195"/>
  <c r="C30" i="195"/>
  <c r="B30" i="195" s="1"/>
  <c r="E30" i="195"/>
  <c r="F38" i="195"/>
  <c r="G38" i="195"/>
  <c r="D38" i="195"/>
  <c r="H38" i="195"/>
  <c r="C38" i="195"/>
  <c r="E38" i="195"/>
  <c r="B37" i="198"/>
  <c r="F24" i="195"/>
  <c r="H24" i="195"/>
  <c r="B23" i="198"/>
  <c r="D24" i="195"/>
  <c r="E24" i="195"/>
  <c r="C24" i="195"/>
  <c r="C25" i="195"/>
  <c r="G25" i="195"/>
  <c r="D25" i="195"/>
  <c r="H25" i="195"/>
  <c r="E25" i="195"/>
  <c r="B24" i="198"/>
  <c r="F25" i="195"/>
  <c r="F9" i="194"/>
  <c r="K9" i="193"/>
  <c r="L16" i="193" s="1"/>
  <c r="H9" i="193"/>
  <c r="I16" i="193" s="1"/>
  <c r="E9" i="193"/>
  <c r="F15" i="193" s="1"/>
  <c r="B37" i="195" l="1"/>
  <c r="B13" i="195"/>
  <c r="B20" i="195"/>
  <c r="B27" i="195"/>
  <c r="B36" i="195"/>
  <c r="B38" i="195"/>
  <c r="B14" i="195"/>
  <c r="B31" i="195"/>
  <c r="B21" i="195"/>
  <c r="B22" i="195"/>
  <c r="B15" i="195"/>
  <c r="B23" i="195"/>
  <c r="B28" i="195"/>
  <c r="B34" i="195"/>
  <c r="B16" i="195"/>
  <c r="B33" i="195"/>
  <c r="B12" i="195"/>
  <c r="B19" i="195"/>
  <c r="B32" i="195"/>
  <c r="B18" i="195"/>
  <c r="B24" i="195"/>
  <c r="B9" i="194"/>
  <c r="F10" i="195" s="1"/>
  <c r="F9" i="198"/>
  <c r="B25" i="195"/>
  <c r="F12" i="193"/>
  <c r="F16" i="193"/>
  <c r="L13" i="193"/>
  <c r="L14" i="193"/>
  <c r="L11" i="193"/>
  <c r="L15" i="193"/>
  <c r="L12" i="193"/>
  <c r="I14" i="193"/>
  <c r="I11" i="193"/>
  <c r="I15" i="193"/>
  <c r="I13" i="193"/>
  <c r="I12" i="193"/>
  <c r="F13" i="193"/>
  <c r="F14" i="193"/>
  <c r="F11" i="193"/>
  <c r="P9" i="186"/>
  <c r="O9" i="186"/>
  <c r="N9" i="186"/>
  <c r="L9" i="186"/>
  <c r="K9" i="186"/>
  <c r="J9" i="186"/>
  <c r="H9" i="186"/>
  <c r="G9" i="186"/>
  <c r="F9" i="186"/>
  <c r="C9" i="186"/>
  <c r="P9" i="185"/>
  <c r="O9" i="185"/>
  <c r="N9" i="185"/>
  <c r="L9" i="185"/>
  <c r="K9" i="185"/>
  <c r="J9" i="185"/>
  <c r="H9" i="185"/>
  <c r="G9" i="185"/>
  <c r="F9" i="185"/>
  <c r="C9" i="185"/>
  <c r="D9" i="185"/>
  <c r="B9" i="185"/>
  <c r="L9" i="193" l="1"/>
  <c r="B9" i="198"/>
  <c r="H10" i="195"/>
  <c r="D10" i="195"/>
  <c r="G10" i="195"/>
  <c r="C10" i="195"/>
  <c r="E10" i="195"/>
  <c r="I9" i="193"/>
  <c r="F9" i="193"/>
  <c r="B9" i="186"/>
  <c r="D9" i="186"/>
  <c r="B10" i="195" l="1"/>
  <c r="B20" i="168"/>
  <c r="C20" i="168"/>
  <c r="B21" i="168"/>
  <c r="C21" i="168"/>
  <c r="B22" i="168"/>
  <c r="C22" i="168"/>
  <c r="D22" i="168" s="1"/>
  <c r="C19" i="168"/>
  <c r="B19" i="168"/>
  <c r="C18" i="168"/>
  <c r="B18" i="168"/>
  <c r="C17" i="168"/>
  <c r="B17" i="168"/>
  <c r="C16" i="168"/>
  <c r="B16" i="168"/>
  <c r="C15" i="168"/>
  <c r="B15" i="168"/>
  <c r="C14" i="168"/>
  <c r="B14" i="168"/>
  <c r="C13" i="168"/>
  <c r="B13" i="168"/>
  <c r="C12" i="168"/>
  <c r="B12" i="168"/>
  <c r="C11" i="168"/>
  <c r="B11" i="168"/>
  <c r="C10" i="168"/>
  <c r="B10" i="168"/>
  <c r="X9" i="168"/>
  <c r="W9" i="168"/>
  <c r="V9" i="168"/>
  <c r="T9" i="168"/>
  <c r="S9" i="168"/>
  <c r="R9" i="168"/>
  <c r="P9" i="168"/>
  <c r="O9" i="168"/>
  <c r="N9" i="168"/>
  <c r="L9" i="168"/>
  <c r="K9" i="168"/>
  <c r="J9" i="168"/>
  <c r="H9" i="168"/>
  <c r="G9" i="168"/>
  <c r="F9" i="168"/>
  <c r="D21" i="168" l="1"/>
  <c r="D20" i="168"/>
  <c r="D13" i="168"/>
  <c r="B9" i="168"/>
  <c r="D10" i="168"/>
  <c r="D17" i="168"/>
  <c r="D19" i="168"/>
  <c r="C9" i="168"/>
  <c r="D14" i="168"/>
  <c r="D11" i="168"/>
  <c r="D16" i="168"/>
  <c r="D18" i="168"/>
  <c r="D12" i="168"/>
  <c r="D15" i="168"/>
  <c r="D9" i="168" l="1"/>
  <c r="B11" i="58" l="1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B18" i="58"/>
  <c r="C18" i="58"/>
  <c r="D18" i="58"/>
  <c r="B19" i="58"/>
  <c r="C19" i="58"/>
  <c r="D19" i="58"/>
  <c r="B20" i="58"/>
  <c r="C20" i="58"/>
  <c r="D20" i="58"/>
  <c r="B21" i="58"/>
  <c r="C21" i="58"/>
  <c r="D21" i="58"/>
  <c r="B22" i="58"/>
  <c r="C22" i="58"/>
  <c r="D22" i="58"/>
  <c r="B23" i="58"/>
  <c r="C23" i="58"/>
  <c r="D23" i="58"/>
  <c r="B24" i="58"/>
  <c r="C24" i="58"/>
  <c r="D24" i="58"/>
  <c r="B25" i="58"/>
  <c r="C25" i="58"/>
  <c r="D25" i="58"/>
  <c r="C10" i="58"/>
  <c r="D10" i="58"/>
  <c r="B10" i="58"/>
  <c r="T9" i="58"/>
  <c r="S9" i="58"/>
  <c r="R9" i="58"/>
  <c r="P9" i="58"/>
  <c r="O9" i="58"/>
  <c r="N9" i="58"/>
  <c r="L9" i="58"/>
  <c r="K9" i="58"/>
  <c r="J9" i="58"/>
  <c r="G9" i="58"/>
  <c r="H9" i="58"/>
  <c r="F9" i="58"/>
  <c r="C9" i="58" l="1"/>
  <c r="B9" i="58"/>
  <c r="D9" i="58"/>
  <c r="C25" i="161" l="1"/>
  <c r="B25" i="161"/>
  <c r="C24" i="161"/>
  <c r="B24" i="161"/>
  <c r="C23" i="161"/>
  <c r="B23" i="161"/>
  <c r="C22" i="161"/>
  <c r="B22" i="161"/>
  <c r="C21" i="161"/>
  <c r="B21" i="161"/>
  <c r="C20" i="161"/>
  <c r="B20" i="161"/>
  <c r="C19" i="161"/>
  <c r="B19" i="161"/>
  <c r="C18" i="161"/>
  <c r="B18" i="161"/>
  <c r="C17" i="161"/>
  <c r="B17" i="161"/>
  <c r="C16" i="161"/>
  <c r="B16" i="161"/>
  <c r="C15" i="161"/>
  <c r="B15" i="161"/>
  <c r="C14" i="161"/>
  <c r="B14" i="161"/>
  <c r="C13" i="161"/>
  <c r="B13" i="161"/>
  <c r="C12" i="161"/>
  <c r="B12" i="161"/>
  <c r="C11" i="161"/>
  <c r="B11" i="161"/>
  <c r="C10" i="161"/>
  <c r="B10" i="161"/>
  <c r="X9" i="161"/>
  <c r="W9" i="161"/>
  <c r="V9" i="161"/>
  <c r="T9" i="161"/>
  <c r="S9" i="161"/>
  <c r="R9" i="161"/>
  <c r="P9" i="161"/>
  <c r="O9" i="161"/>
  <c r="N9" i="161"/>
  <c r="L9" i="161"/>
  <c r="K9" i="161"/>
  <c r="J9" i="161"/>
  <c r="H9" i="161"/>
  <c r="G9" i="161"/>
  <c r="F9" i="161"/>
  <c r="D11" i="161" l="1"/>
  <c r="D13" i="161"/>
  <c r="D15" i="161"/>
  <c r="D17" i="161"/>
  <c r="D19" i="161"/>
  <c r="D21" i="161"/>
  <c r="D10" i="161"/>
  <c r="D18" i="161"/>
  <c r="D16" i="161"/>
  <c r="D22" i="161"/>
  <c r="D25" i="161"/>
  <c r="C9" i="161"/>
  <c r="D24" i="161"/>
  <c r="D20" i="161"/>
  <c r="D12" i="161"/>
  <c r="D14" i="161"/>
  <c r="D23" i="161"/>
  <c r="B9" i="161"/>
  <c r="T11" i="154"/>
  <c r="S11" i="154"/>
  <c r="R11" i="154"/>
  <c r="P11" i="154"/>
  <c r="O11" i="154"/>
  <c r="N11" i="154"/>
  <c r="L11" i="154"/>
  <c r="K11" i="154"/>
  <c r="J11" i="154"/>
  <c r="H11" i="154"/>
  <c r="G11" i="154"/>
  <c r="F11" i="154"/>
  <c r="W33" i="154"/>
  <c r="V33" i="154"/>
  <c r="V32" i="154"/>
  <c r="X32" i="154" s="1"/>
  <c r="W31" i="154"/>
  <c r="V31" i="154"/>
  <c r="V30" i="154"/>
  <c r="X30" i="154" s="1"/>
  <c r="X29" i="154"/>
  <c r="X19" i="154"/>
  <c r="W18" i="154"/>
  <c r="V18" i="154"/>
  <c r="W17" i="154"/>
  <c r="V17" i="154"/>
  <c r="W15" i="154"/>
  <c r="V15" i="154"/>
  <c r="X15" i="154" s="1"/>
  <c r="W14" i="154"/>
  <c r="C14" i="154" s="1"/>
  <c r="V14" i="154"/>
  <c r="X14" i="154" s="1"/>
  <c r="D14" i="154" s="1"/>
  <c r="X13" i="154"/>
  <c r="AB13" i="154"/>
  <c r="C13" i="154"/>
  <c r="B13" i="154"/>
  <c r="AB14" i="154"/>
  <c r="T10" i="153"/>
  <c r="S10" i="153"/>
  <c r="R10" i="153"/>
  <c r="P10" i="153"/>
  <c r="O10" i="153"/>
  <c r="N10" i="153"/>
  <c r="L10" i="153"/>
  <c r="K10" i="153"/>
  <c r="J10" i="153"/>
  <c r="H10" i="153"/>
  <c r="G10" i="153"/>
  <c r="F10" i="153"/>
  <c r="W32" i="153"/>
  <c r="V32" i="153"/>
  <c r="X32" i="153" s="1"/>
  <c r="V31" i="153"/>
  <c r="X31" i="153" s="1"/>
  <c r="W30" i="153"/>
  <c r="V30" i="153"/>
  <c r="V29" i="153"/>
  <c r="X29" i="153"/>
  <c r="X28" i="153"/>
  <c r="X18" i="153"/>
  <c r="W17" i="153"/>
  <c r="V17" i="153"/>
  <c r="W16" i="153"/>
  <c r="V16" i="153"/>
  <c r="X16" i="153" s="1"/>
  <c r="W14" i="153"/>
  <c r="V14" i="153"/>
  <c r="W13" i="153"/>
  <c r="C13" i="153" s="1"/>
  <c r="V13" i="153"/>
  <c r="AB13" i="153"/>
  <c r="X12" i="153"/>
  <c r="AA28" i="154"/>
  <c r="Z28" i="154"/>
  <c r="AA17" i="154"/>
  <c r="Z17" i="154"/>
  <c r="AB17" i="154" s="1"/>
  <c r="AA16" i="154"/>
  <c r="Z16" i="154"/>
  <c r="AB15" i="154"/>
  <c r="AB12" i="154"/>
  <c r="AA27" i="153"/>
  <c r="Z27" i="153"/>
  <c r="AA15" i="153"/>
  <c r="Z15" i="153"/>
  <c r="AA16" i="153"/>
  <c r="Z16" i="153"/>
  <c r="D32" i="155"/>
  <c r="C32" i="155"/>
  <c r="B32" i="155"/>
  <c r="D31" i="155"/>
  <c r="C31" i="155"/>
  <c r="B31" i="155"/>
  <c r="D30" i="155"/>
  <c r="C30" i="155"/>
  <c r="B30" i="155"/>
  <c r="D29" i="155"/>
  <c r="C29" i="155"/>
  <c r="B29" i="155"/>
  <c r="D28" i="155"/>
  <c r="C28" i="155"/>
  <c r="B28" i="155"/>
  <c r="D27" i="155"/>
  <c r="C27" i="155"/>
  <c r="B27" i="155"/>
  <c r="D26" i="155"/>
  <c r="C26" i="155"/>
  <c r="B26" i="155"/>
  <c r="D25" i="155"/>
  <c r="C25" i="155"/>
  <c r="B25" i="155"/>
  <c r="D24" i="155"/>
  <c r="C24" i="155"/>
  <c r="B24" i="155"/>
  <c r="D23" i="155"/>
  <c r="C23" i="155"/>
  <c r="B23" i="155"/>
  <c r="D22" i="155"/>
  <c r="C22" i="155"/>
  <c r="B22" i="155"/>
  <c r="D21" i="155"/>
  <c r="C21" i="155"/>
  <c r="B21" i="155"/>
  <c r="D20" i="155"/>
  <c r="C20" i="155"/>
  <c r="B20" i="155"/>
  <c r="D19" i="155"/>
  <c r="C19" i="155"/>
  <c r="B19" i="155"/>
  <c r="D18" i="155"/>
  <c r="C18" i="155"/>
  <c r="B18" i="155"/>
  <c r="D17" i="155"/>
  <c r="C17" i="155"/>
  <c r="B17" i="155"/>
  <c r="D16" i="155"/>
  <c r="C16" i="155"/>
  <c r="B16" i="155"/>
  <c r="D15" i="155"/>
  <c r="C15" i="155"/>
  <c r="B15" i="155"/>
  <c r="D14" i="155"/>
  <c r="C14" i="155"/>
  <c r="B14" i="155"/>
  <c r="D13" i="155"/>
  <c r="C13" i="155"/>
  <c r="B13" i="155"/>
  <c r="C24" i="150"/>
  <c r="B24" i="150"/>
  <c r="C23" i="150"/>
  <c r="B23" i="150"/>
  <c r="C20" i="150"/>
  <c r="B20" i="150"/>
  <c r="C19" i="150"/>
  <c r="B19" i="150"/>
  <c r="C18" i="150"/>
  <c r="B18" i="150"/>
  <c r="C24" i="148"/>
  <c r="B24" i="148"/>
  <c r="C23" i="148"/>
  <c r="B23" i="148"/>
  <c r="C20" i="148"/>
  <c r="B20" i="148"/>
  <c r="C19" i="148"/>
  <c r="B19" i="148"/>
  <c r="B21" i="147"/>
  <c r="C21" i="147"/>
  <c r="C20" i="147"/>
  <c r="B20" i="147"/>
  <c r="B17" i="147"/>
  <c r="C17" i="147"/>
  <c r="C16" i="147"/>
  <c r="B16" i="147"/>
  <c r="X15" i="147"/>
  <c r="W15" i="147"/>
  <c r="V15" i="147"/>
  <c r="X14" i="147"/>
  <c r="W14" i="147"/>
  <c r="V14" i="147"/>
  <c r="X10" i="147"/>
  <c r="W10" i="147"/>
  <c r="V10" i="147"/>
  <c r="X9" i="147"/>
  <c r="W9" i="147"/>
  <c r="V9" i="147"/>
  <c r="AB15" i="153" l="1"/>
  <c r="D13" i="154"/>
  <c r="W10" i="153"/>
  <c r="B14" i="154"/>
  <c r="X17" i="153"/>
  <c r="W11" i="154"/>
  <c r="X31" i="154"/>
  <c r="AA11" i="154"/>
  <c r="X18" i="154"/>
  <c r="X33" i="154"/>
  <c r="AB16" i="153"/>
  <c r="V10" i="153"/>
  <c r="X17" i="154"/>
  <c r="AA10" i="153"/>
  <c r="V11" i="154"/>
  <c r="AB16" i="154"/>
  <c r="AB11" i="154" s="1"/>
  <c r="Z11" i="154"/>
  <c r="Z10" i="153"/>
  <c r="X14" i="153"/>
  <c r="D9" i="161"/>
  <c r="X30" i="153"/>
  <c r="X13" i="153"/>
  <c r="D13" i="153" s="1"/>
  <c r="B13" i="153"/>
  <c r="X11" i="154" l="1"/>
  <c r="X10" i="153"/>
  <c r="B39" i="166"/>
  <c r="C39" i="166"/>
  <c r="D39" i="166"/>
  <c r="D28" i="167"/>
  <c r="C28" i="167"/>
  <c r="B28" i="167"/>
  <c r="D27" i="167"/>
  <c r="C27" i="167"/>
  <c r="B27" i="167"/>
  <c r="D26" i="167"/>
  <c r="C26" i="167"/>
  <c r="B26" i="167"/>
  <c r="D25" i="167"/>
  <c r="C25" i="167"/>
  <c r="B25" i="167"/>
  <c r="D24" i="167"/>
  <c r="C24" i="167"/>
  <c r="B24" i="167"/>
  <c r="D23" i="167"/>
  <c r="C23" i="167"/>
  <c r="B23" i="167"/>
  <c r="D22" i="167"/>
  <c r="C22" i="167"/>
  <c r="B22" i="167"/>
  <c r="D21" i="167"/>
  <c r="C21" i="167"/>
  <c r="B21" i="167"/>
  <c r="D20" i="167"/>
  <c r="C20" i="167"/>
  <c r="B20" i="167"/>
  <c r="D19" i="167"/>
  <c r="C19" i="167"/>
  <c r="B19" i="167"/>
  <c r="D18" i="167"/>
  <c r="C18" i="167"/>
  <c r="B18" i="167"/>
  <c r="D17" i="167"/>
  <c r="C17" i="167"/>
  <c r="B17" i="167"/>
  <c r="D16" i="167"/>
  <c r="C16" i="167"/>
  <c r="B16" i="167"/>
  <c r="D15" i="167"/>
  <c r="C15" i="167"/>
  <c r="B15" i="167"/>
  <c r="D14" i="167"/>
  <c r="C14" i="167"/>
  <c r="B14" i="167"/>
  <c r="D13" i="167"/>
  <c r="C13" i="167"/>
  <c r="B13" i="167"/>
  <c r="D12" i="167"/>
  <c r="C12" i="167"/>
  <c r="B12" i="167"/>
  <c r="D11" i="167"/>
  <c r="C11" i="167"/>
  <c r="B11" i="167"/>
  <c r="P9" i="167"/>
  <c r="O9" i="167"/>
  <c r="N9" i="167"/>
  <c r="L9" i="167"/>
  <c r="K9" i="167"/>
  <c r="J9" i="167"/>
  <c r="H9" i="167"/>
  <c r="G9" i="167"/>
  <c r="F9" i="167"/>
  <c r="D43" i="166"/>
  <c r="C43" i="166"/>
  <c r="B43" i="166"/>
  <c r="D42" i="166"/>
  <c r="C42" i="166"/>
  <c r="B42" i="166"/>
  <c r="D41" i="166"/>
  <c r="C41" i="166"/>
  <c r="B41" i="166"/>
  <c r="D40" i="166"/>
  <c r="C40" i="166"/>
  <c r="B40" i="166"/>
  <c r="D38" i="166"/>
  <c r="C38" i="166"/>
  <c r="B38" i="166"/>
  <c r="D37" i="166"/>
  <c r="C37" i="166"/>
  <c r="B37" i="166"/>
  <c r="D36" i="166"/>
  <c r="C36" i="166"/>
  <c r="B36" i="166"/>
  <c r="D35" i="166"/>
  <c r="C35" i="166"/>
  <c r="B35" i="166"/>
  <c r="D34" i="166"/>
  <c r="C34" i="166"/>
  <c r="B34" i="166"/>
  <c r="P10" i="166"/>
  <c r="O10" i="166"/>
  <c r="N10" i="166"/>
  <c r="L10" i="166"/>
  <c r="K10" i="166"/>
  <c r="J10" i="166"/>
  <c r="H10" i="166"/>
  <c r="G10" i="166"/>
  <c r="F10" i="166"/>
  <c r="B13" i="166"/>
  <c r="C13" i="166"/>
  <c r="D13" i="166"/>
  <c r="B14" i="166"/>
  <c r="C14" i="166"/>
  <c r="D14" i="166"/>
  <c r="B15" i="166"/>
  <c r="C15" i="166"/>
  <c r="D15" i="166"/>
  <c r="B16" i="166"/>
  <c r="C16" i="166"/>
  <c r="D16" i="166"/>
  <c r="B17" i="166"/>
  <c r="C17" i="166"/>
  <c r="D17" i="166"/>
  <c r="B18" i="166"/>
  <c r="C18" i="166"/>
  <c r="D18" i="166"/>
  <c r="B19" i="166"/>
  <c r="C19" i="166"/>
  <c r="D19" i="166"/>
  <c r="B20" i="166"/>
  <c r="C20" i="166"/>
  <c r="D20" i="166"/>
  <c r="B21" i="166"/>
  <c r="C21" i="166"/>
  <c r="D21" i="166"/>
  <c r="B22" i="166"/>
  <c r="C22" i="166"/>
  <c r="D22" i="166"/>
  <c r="B23" i="166"/>
  <c r="C23" i="166"/>
  <c r="D23" i="166"/>
  <c r="B24" i="166"/>
  <c r="C24" i="166"/>
  <c r="D24" i="166"/>
  <c r="B25" i="166"/>
  <c r="C25" i="166"/>
  <c r="D25" i="166"/>
  <c r="B26" i="166"/>
  <c r="C26" i="166"/>
  <c r="D26" i="166"/>
  <c r="B27" i="166"/>
  <c r="C27" i="166"/>
  <c r="D27" i="166"/>
  <c r="B28" i="166"/>
  <c r="C28" i="166"/>
  <c r="D28" i="166"/>
  <c r="B29" i="166"/>
  <c r="C29" i="166"/>
  <c r="D29" i="166"/>
  <c r="B9" i="167" l="1"/>
  <c r="C9" i="167"/>
  <c r="D9" i="167"/>
  <c r="D12" i="166" l="1"/>
  <c r="D10" i="166" s="1"/>
  <c r="C12" i="166"/>
  <c r="C10" i="166" s="1"/>
  <c r="B12" i="166"/>
  <c r="B10" i="166" s="1"/>
  <c r="C27" i="165"/>
  <c r="B27" i="165"/>
  <c r="C26" i="165"/>
  <c r="B26" i="165"/>
  <c r="C25" i="165"/>
  <c r="B25" i="165"/>
  <c r="C24" i="165"/>
  <c r="B24" i="165"/>
  <c r="C23" i="165"/>
  <c r="B23" i="165"/>
  <c r="C22" i="165"/>
  <c r="B22" i="165"/>
  <c r="C21" i="165"/>
  <c r="B21" i="165"/>
  <c r="C20" i="165"/>
  <c r="B20" i="165"/>
  <c r="C19" i="165"/>
  <c r="B19" i="165"/>
  <c r="C18" i="165"/>
  <c r="B18" i="165"/>
  <c r="C17" i="165"/>
  <c r="B17" i="165"/>
  <c r="C16" i="165"/>
  <c r="B16" i="165"/>
  <c r="C15" i="165"/>
  <c r="B15" i="165"/>
  <c r="C14" i="165"/>
  <c r="B14" i="165"/>
  <c r="C13" i="165"/>
  <c r="B13" i="165"/>
  <c r="C12" i="165"/>
  <c r="B12" i="165"/>
  <c r="C11" i="165"/>
  <c r="B11" i="165"/>
  <c r="P10" i="165"/>
  <c r="O10" i="165"/>
  <c r="N10" i="165"/>
  <c r="L10" i="165"/>
  <c r="K10" i="165"/>
  <c r="J10" i="165"/>
  <c r="H10" i="165"/>
  <c r="G10" i="165"/>
  <c r="F10" i="165"/>
  <c r="P10" i="164"/>
  <c r="O10" i="164"/>
  <c r="N10" i="164"/>
  <c r="L10" i="164"/>
  <c r="K10" i="164"/>
  <c r="J10" i="164"/>
  <c r="H10" i="164"/>
  <c r="G10" i="164"/>
  <c r="F10" i="164"/>
  <c r="D24" i="164"/>
  <c r="C24" i="164"/>
  <c r="B24" i="164"/>
  <c r="D23" i="164"/>
  <c r="C23" i="164"/>
  <c r="B23" i="164"/>
  <c r="D22" i="164"/>
  <c r="C22" i="164"/>
  <c r="B22" i="164"/>
  <c r="D21" i="164"/>
  <c r="C21" i="164"/>
  <c r="B21" i="164"/>
  <c r="D20" i="164"/>
  <c r="C20" i="164"/>
  <c r="B20" i="164"/>
  <c r="D19" i="164"/>
  <c r="C19" i="164"/>
  <c r="B19" i="164"/>
  <c r="D18" i="164"/>
  <c r="C18" i="164"/>
  <c r="B18" i="164"/>
  <c r="D17" i="164"/>
  <c r="C17" i="164"/>
  <c r="B17" i="164"/>
  <c r="D16" i="164"/>
  <c r="C16" i="164"/>
  <c r="B16" i="164"/>
  <c r="D15" i="164"/>
  <c r="C15" i="164"/>
  <c r="B15" i="164"/>
  <c r="D14" i="164"/>
  <c r="C14" i="164"/>
  <c r="B14" i="164"/>
  <c r="D13" i="164"/>
  <c r="C13" i="164"/>
  <c r="B13" i="164"/>
  <c r="D12" i="164"/>
  <c r="C12" i="164"/>
  <c r="B12" i="164"/>
  <c r="D37" i="159"/>
  <c r="C37" i="159"/>
  <c r="B37" i="159"/>
  <c r="D36" i="159"/>
  <c r="C36" i="159"/>
  <c r="B36" i="159"/>
  <c r="D35" i="159"/>
  <c r="C35" i="159"/>
  <c r="B35" i="159"/>
  <c r="D34" i="159"/>
  <c r="C34" i="159"/>
  <c r="B34" i="159"/>
  <c r="D33" i="159"/>
  <c r="C33" i="159"/>
  <c r="B33" i="159"/>
  <c r="D32" i="159"/>
  <c r="C32" i="159"/>
  <c r="B32" i="159"/>
  <c r="D31" i="159"/>
  <c r="C31" i="159"/>
  <c r="B31" i="159"/>
  <c r="D30" i="159"/>
  <c r="C30" i="159"/>
  <c r="B30" i="159"/>
  <c r="B14" i="159"/>
  <c r="C14" i="159"/>
  <c r="D14" i="159"/>
  <c r="B15" i="159"/>
  <c r="C15" i="159"/>
  <c r="D15" i="159"/>
  <c r="B16" i="159"/>
  <c r="C16" i="159"/>
  <c r="D16" i="159"/>
  <c r="B17" i="159"/>
  <c r="C17" i="159"/>
  <c r="D17" i="159"/>
  <c r="B18" i="159"/>
  <c r="C18" i="159"/>
  <c r="D18" i="159"/>
  <c r="B19" i="159"/>
  <c r="C19" i="159"/>
  <c r="D19" i="159"/>
  <c r="B20" i="159"/>
  <c r="C20" i="159"/>
  <c r="D20" i="159"/>
  <c r="B21" i="159"/>
  <c r="C21" i="159"/>
  <c r="D21" i="159"/>
  <c r="B22" i="159"/>
  <c r="C22" i="159"/>
  <c r="D22" i="159"/>
  <c r="B23" i="159"/>
  <c r="C23" i="159"/>
  <c r="D23" i="159"/>
  <c r="B24" i="159"/>
  <c r="C24" i="159"/>
  <c r="D24" i="159"/>
  <c r="B25" i="159"/>
  <c r="C25" i="159"/>
  <c r="D25" i="159"/>
  <c r="D13" i="159"/>
  <c r="C13" i="159"/>
  <c r="B13" i="159"/>
  <c r="D10" i="164" l="1"/>
  <c r="D14" i="165"/>
  <c r="D16" i="165"/>
  <c r="D20" i="165"/>
  <c r="D22" i="165"/>
  <c r="D24" i="165"/>
  <c r="D11" i="165"/>
  <c r="D19" i="165"/>
  <c r="D12" i="165"/>
  <c r="D13" i="165"/>
  <c r="D17" i="165"/>
  <c r="D21" i="165"/>
  <c r="B10" i="165"/>
  <c r="D15" i="165"/>
  <c r="D26" i="165"/>
  <c r="D23" i="165"/>
  <c r="B10" i="164"/>
  <c r="D27" i="165"/>
  <c r="C10" i="164"/>
  <c r="D18" i="165"/>
  <c r="D25" i="165"/>
  <c r="C10" i="165"/>
  <c r="C27" i="163"/>
  <c r="B27" i="163"/>
  <c r="C26" i="163"/>
  <c r="B26" i="163"/>
  <c r="C25" i="163"/>
  <c r="B25" i="163"/>
  <c r="C24" i="163"/>
  <c r="B24" i="163"/>
  <c r="C23" i="163"/>
  <c r="B23" i="163"/>
  <c r="C22" i="163"/>
  <c r="B22" i="163"/>
  <c r="C21" i="163"/>
  <c r="B21" i="163"/>
  <c r="C20" i="163"/>
  <c r="B20" i="163"/>
  <c r="C19" i="163"/>
  <c r="B19" i="163"/>
  <c r="C18" i="163"/>
  <c r="B18" i="163"/>
  <c r="C17" i="163"/>
  <c r="B17" i="163"/>
  <c r="C16" i="163"/>
  <c r="B16" i="163"/>
  <c r="C15" i="163"/>
  <c r="B15" i="163"/>
  <c r="C14" i="163"/>
  <c r="B14" i="163"/>
  <c r="C13" i="163"/>
  <c r="B13" i="163"/>
  <c r="C12" i="163"/>
  <c r="B12" i="163"/>
  <c r="C11" i="163"/>
  <c r="B11" i="163"/>
  <c r="P10" i="163"/>
  <c r="O10" i="163"/>
  <c r="N10" i="163"/>
  <c r="L10" i="163"/>
  <c r="K10" i="163"/>
  <c r="J10" i="163"/>
  <c r="H10" i="163"/>
  <c r="G10" i="163"/>
  <c r="F10" i="163"/>
  <c r="D11" i="163" l="1"/>
  <c r="D13" i="163"/>
  <c r="D15" i="163"/>
  <c r="D12" i="163"/>
  <c r="D19" i="163"/>
  <c r="D18" i="163"/>
  <c r="D26" i="163"/>
  <c r="D21" i="163"/>
  <c r="D23" i="163"/>
  <c r="D27" i="163"/>
  <c r="D16" i="163"/>
  <c r="D20" i="163"/>
  <c r="D10" i="165"/>
  <c r="B10" i="163"/>
  <c r="D17" i="163"/>
  <c r="D24" i="163"/>
  <c r="D14" i="163"/>
  <c r="D25" i="163"/>
  <c r="C10" i="163"/>
  <c r="D22" i="163"/>
  <c r="D10" i="163" l="1"/>
  <c r="B10" i="156"/>
  <c r="C10" i="156"/>
  <c r="B11" i="156"/>
  <c r="C11" i="156"/>
  <c r="B12" i="156"/>
  <c r="C12" i="156"/>
  <c r="B13" i="156"/>
  <c r="C13" i="156"/>
  <c r="B14" i="156"/>
  <c r="C14" i="156"/>
  <c r="B15" i="156"/>
  <c r="C15" i="156"/>
  <c r="B16" i="156"/>
  <c r="C16" i="156"/>
  <c r="B17" i="156"/>
  <c r="C17" i="156"/>
  <c r="B18" i="156"/>
  <c r="C18" i="156"/>
  <c r="P9" i="156"/>
  <c r="O9" i="156"/>
  <c r="N9" i="156"/>
  <c r="L9" i="156"/>
  <c r="K9" i="156"/>
  <c r="J9" i="156"/>
  <c r="H9" i="156"/>
  <c r="G9" i="156"/>
  <c r="F9" i="156"/>
  <c r="D18" i="156" l="1"/>
  <c r="D14" i="156"/>
  <c r="D10" i="156"/>
  <c r="D16" i="156"/>
  <c r="D12" i="156"/>
  <c r="D17" i="156"/>
  <c r="D15" i="156"/>
  <c r="D11" i="156"/>
  <c r="C9" i="156"/>
  <c r="D13" i="156"/>
  <c r="B9" i="156"/>
  <c r="P11" i="155"/>
  <c r="O11" i="155"/>
  <c r="N11" i="155"/>
  <c r="L11" i="155"/>
  <c r="K11" i="155"/>
  <c r="J11" i="155"/>
  <c r="H11" i="155"/>
  <c r="G11" i="155"/>
  <c r="F11" i="155"/>
  <c r="D33" i="154"/>
  <c r="C33" i="154"/>
  <c r="B33" i="154"/>
  <c r="D32" i="154"/>
  <c r="C32" i="154"/>
  <c r="B32" i="154"/>
  <c r="D31" i="154"/>
  <c r="C31" i="154"/>
  <c r="B31" i="154"/>
  <c r="D30" i="154"/>
  <c r="C30" i="154"/>
  <c r="B30" i="154"/>
  <c r="D29" i="154"/>
  <c r="C29" i="154"/>
  <c r="B29" i="154"/>
  <c r="D28" i="154"/>
  <c r="C28" i="154"/>
  <c r="B28" i="154"/>
  <c r="D27" i="154"/>
  <c r="C27" i="154"/>
  <c r="B27" i="154"/>
  <c r="D26" i="154"/>
  <c r="C26" i="154"/>
  <c r="B26" i="154"/>
  <c r="D25" i="154"/>
  <c r="C25" i="154"/>
  <c r="B25" i="154"/>
  <c r="D24" i="154"/>
  <c r="C24" i="154"/>
  <c r="B24" i="154"/>
  <c r="D23" i="154"/>
  <c r="C23" i="154"/>
  <c r="B23" i="154"/>
  <c r="D22" i="154"/>
  <c r="C22" i="154"/>
  <c r="B22" i="154"/>
  <c r="D21" i="154"/>
  <c r="C21" i="154"/>
  <c r="B21" i="154"/>
  <c r="D20" i="154"/>
  <c r="C20" i="154"/>
  <c r="B20" i="154"/>
  <c r="D19" i="154"/>
  <c r="C19" i="154"/>
  <c r="B19" i="154"/>
  <c r="D18" i="154"/>
  <c r="C18" i="154"/>
  <c r="B18" i="154"/>
  <c r="D17" i="154"/>
  <c r="C17" i="154"/>
  <c r="B17" i="154"/>
  <c r="D16" i="154"/>
  <c r="C16" i="154"/>
  <c r="B16" i="154"/>
  <c r="D15" i="154"/>
  <c r="C15" i="154"/>
  <c r="B15" i="154"/>
  <c r="C11" i="154" l="1"/>
  <c r="D11" i="154"/>
  <c r="B11" i="154"/>
  <c r="D9" i="156"/>
  <c r="C11" i="155"/>
  <c r="D11" i="155"/>
  <c r="B11" i="155"/>
  <c r="B14" i="153" l="1"/>
  <c r="C14" i="153"/>
  <c r="B15" i="153"/>
  <c r="C15" i="153"/>
  <c r="D15" i="153"/>
  <c r="B16" i="153"/>
  <c r="C16" i="153"/>
  <c r="D16" i="153"/>
  <c r="B17" i="153"/>
  <c r="C17" i="153"/>
  <c r="D17" i="153"/>
  <c r="B18" i="153"/>
  <c r="C18" i="153"/>
  <c r="D18" i="153"/>
  <c r="B19" i="153"/>
  <c r="C19" i="153"/>
  <c r="D19" i="153"/>
  <c r="B20" i="153"/>
  <c r="C20" i="153"/>
  <c r="D20" i="153"/>
  <c r="B21" i="153"/>
  <c r="C21" i="153"/>
  <c r="D21" i="153"/>
  <c r="B22" i="153"/>
  <c r="C22" i="153"/>
  <c r="D22" i="153"/>
  <c r="B23" i="153"/>
  <c r="C23" i="153"/>
  <c r="D23" i="153"/>
  <c r="B24" i="153"/>
  <c r="C24" i="153"/>
  <c r="D24" i="153"/>
  <c r="B25" i="153"/>
  <c r="C25" i="153"/>
  <c r="D25" i="153"/>
  <c r="B26" i="153"/>
  <c r="C26" i="153"/>
  <c r="D26" i="153"/>
  <c r="B27" i="153"/>
  <c r="C27" i="153"/>
  <c r="D27" i="153"/>
  <c r="B28" i="153"/>
  <c r="C28" i="153"/>
  <c r="D28" i="153"/>
  <c r="B29" i="153"/>
  <c r="C29" i="153"/>
  <c r="D29" i="153"/>
  <c r="B30" i="153"/>
  <c r="C30" i="153"/>
  <c r="D30" i="153"/>
  <c r="B31" i="153"/>
  <c r="C31" i="153"/>
  <c r="D31" i="153"/>
  <c r="B32" i="153"/>
  <c r="C32" i="153"/>
  <c r="D32" i="153"/>
  <c r="C12" i="153"/>
  <c r="B12" i="153"/>
  <c r="AB14" i="153"/>
  <c r="D14" i="153" s="1"/>
  <c r="AB12" i="153"/>
  <c r="AB11" i="153"/>
  <c r="B10" i="153" l="1"/>
  <c r="D12" i="153"/>
  <c r="D10" i="153" s="1"/>
  <c r="AB10" i="153"/>
  <c r="C10" i="153"/>
  <c r="D39" i="152"/>
  <c r="C39" i="152"/>
  <c r="B39" i="152"/>
  <c r="D38" i="152"/>
  <c r="C38" i="152"/>
  <c r="B38" i="152"/>
  <c r="D37" i="152"/>
  <c r="C37" i="152"/>
  <c r="B37" i="152"/>
  <c r="D36" i="152"/>
  <c r="C36" i="152"/>
  <c r="B36" i="152"/>
  <c r="D35" i="152"/>
  <c r="C35" i="152"/>
  <c r="B35" i="152"/>
  <c r="D34" i="152"/>
  <c r="C34" i="152"/>
  <c r="B34" i="152"/>
  <c r="D33" i="152"/>
  <c r="C33" i="152"/>
  <c r="B33" i="152"/>
  <c r="D32" i="152"/>
  <c r="C32" i="152"/>
  <c r="B32" i="152"/>
  <c r="D31" i="152"/>
  <c r="C31" i="152"/>
  <c r="B31" i="152"/>
  <c r="D30" i="152"/>
  <c r="C30" i="152"/>
  <c r="B30" i="152"/>
  <c r="D29" i="152"/>
  <c r="C29" i="152"/>
  <c r="B29" i="152"/>
  <c r="D28" i="152"/>
  <c r="C28" i="152"/>
  <c r="B28" i="152"/>
  <c r="D27" i="152"/>
  <c r="C27" i="152"/>
  <c r="B27" i="152"/>
  <c r="D26" i="152"/>
  <c r="C26" i="152"/>
  <c r="B26" i="152"/>
  <c r="D25" i="152"/>
  <c r="C25" i="152"/>
  <c r="B25" i="152"/>
  <c r="D24" i="152"/>
  <c r="C24" i="152"/>
  <c r="B24" i="152"/>
  <c r="D23" i="152"/>
  <c r="C23" i="152"/>
  <c r="B23" i="152"/>
  <c r="D22" i="152"/>
  <c r="C22" i="152"/>
  <c r="B22" i="152"/>
  <c r="D21" i="152"/>
  <c r="C21" i="152"/>
  <c r="B21" i="152"/>
  <c r="D20" i="152"/>
  <c r="C20" i="152"/>
  <c r="B20" i="152"/>
  <c r="D19" i="152"/>
  <c r="C19" i="152"/>
  <c r="B19" i="152"/>
  <c r="D18" i="152"/>
  <c r="C18" i="152"/>
  <c r="B18" i="152"/>
  <c r="D17" i="152"/>
  <c r="C17" i="152"/>
  <c r="B17" i="152"/>
  <c r="D16" i="152"/>
  <c r="C16" i="152"/>
  <c r="B16" i="152"/>
  <c r="D15" i="152"/>
  <c r="C15" i="152"/>
  <c r="B15" i="152"/>
  <c r="D14" i="152"/>
  <c r="C14" i="152"/>
  <c r="B14" i="152"/>
  <c r="D13" i="152"/>
  <c r="C13" i="152"/>
  <c r="B13" i="152"/>
  <c r="T11" i="152"/>
  <c r="S11" i="152"/>
  <c r="R11" i="152"/>
  <c r="P11" i="152"/>
  <c r="O11" i="152"/>
  <c r="N11" i="152"/>
  <c r="L11" i="152"/>
  <c r="K11" i="152"/>
  <c r="J11" i="152"/>
  <c r="H11" i="152"/>
  <c r="G11" i="152"/>
  <c r="F11" i="152"/>
  <c r="T10" i="151"/>
  <c r="S10" i="151"/>
  <c r="R10" i="151"/>
  <c r="P10" i="151"/>
  <c r="O10" i="151"/>
  <c r="N10" i="151"/>
  <c r="L10" i="151"/>
  <c r="K10" i="151"/>
  <c r="J10" i="151"/>
  <c r="G10" i="151"/>
  <c r="H10" i="151"/>
  <c r="F10" i="151"/>
  <c r="B13" i="151"/>
  <c r="C13" i="151"/>
  <c r="D13" i="151"/>
  <c r="B14" i="151"/>
  <c r="C14" i="151"/>
  <c r="D14" i="151"/>
  <c r="B15" i="151"/>
  <c r="C15" i="151"/>
  <c r="D15" i="151"/>
  <c r="B16" i="151"/>
  <c r="C16" i="151"/>
  <c r="D16" i="151"/>
  <c r="B17" i="151"/>
  <c r="C17" i="151"/>
  <c r="D17" i="151"/>
  <c r="B18" i="151"/>
  <c r="C18" i="151"/>
  <c r="D18" i="151"/>
  <c r="B19" i="151"/>
  <c r="C19" i="151"/>
  <c r="D19" i="151"/>
  <c r="B20" i="151"/>
  <c r="C20" i="151"/>
  <c r="D20" i="151"/>
  <c r="B21" i="151"/>
  <c r="C21" i="151"/>
  <c r="D21" i="151"/>
  <c r="B22" i="151"/>
  <c r="C22" i="151"/>
  <c r="D22" i="151"/>
  <c r="B23" i="151"/>
  <c r="C23" i="151"/>
  <c r="D23" i="151"/>
  <c r="B24" i="151"/>
  <c r="C24" i="151"/>
  <c r="D24" i="151"/>
  <c r="B25" i="151"/>
  <c r="C25" i="151"/>
  <c r="D25" i="151"/>
  <c r="B26" i="151"/>
  <c r="C26" i="151"/>
  <c r="D26" i="151"/>
  <c r="B27" i="151"/>
  <c r="C27" i="151"/>
  <c r="D27" i="151"/>
  <c r="B28" i="151"/>
  <c r="C28" i="151"/>
  <c r="D28" i="151"/>
  <c r="B29" i="151"/>
  <c r="C29" i="151"/>
  <c r="D29" i="151"/>
  <c r="B30" i="151"/>
  <c r="C30" i="151"/>
  <c r="D30" i="151"/>
  <c r="B31" i="151"/>
  <c r="C31" i="151"/>
  <c r="D31" i="151"/>
  <c r="B32" i="151"/>
  <c r="C32" i="151"/>
  <c r="D32" i="151"/>
  <c r="B33" i="151"/>
  <c r="C33" i="151"/>
  <c r="D33" i="151"/>
  <c r="B34" i="151"/>
  <c r="C34" i="151"/>
  <c r="D34" i="151"/>
  <c r="B35" i="151"/>
  <c r="C35" i="151"/>
  <c r="D35" i="151"/>
  <c r="B36" i="151"/>
  <c r="C36" i="151"/>
  <c r="D36" i="151"/>
  <c r="B37" i="151"/>
  <c r="C37" i="151"/>
  <c r="D37" i="151"/>
  <c r="B38" i="151"/>
  <c r="C38" i="151"/>
  <c r="D38" i="151"/>
  <c r="D12" i="151"/>
  <c r="C12" i="151"/>
  <c r="B12" i="151"/>
  <c r="D11" i="152" l="1"/>
  <c r="C11" i="152"/>
  <c r="B11" i="152"/>
  <c r="C10" i="151" l="1"/>
  <c r="D10" i="151"/>
  <c r="B10" i="151"/>
  <c r="P40" i="150"/>
  <c r="O40" i="150"/>
  <c r="N40" i="150"/>
  <c r="L40" i="150"/>
  <c r="K40" i="150"/>
  <c r="J40" i="150"/>
  <c r="H40" i="150"/>
  <c r="G40" i="150"/>
  <c r="F40" i="150"/>
  <c r="P39" i="150"/>
  <c r="O39" i="150"/>
  <c r="N39" i="150"/>
  <c r="L39" i="150"/>
  <c r="K39" i="150"/>
  <c r="J39" i="150"/>
  <c r="H39" i="150"/>
  <c r="G39" i="150"/>
  <c r="F39" i="150"/>
  <c r="P38" i="150"/>
  <c r="O38" i="150"/>
  <c r="N38" i="150"/>
  <c r="L38" i="150"/>
  <c r="K38" i="150"/>
  <c r="J38" i="150"/>
  <c r="H38" i="150"/>
  <c r="G38" i="150"/>
  <c r="F38" i="150"/>
  <c r="P36" i="150"/>
  <c r="O36" i="150"/>
  <c r="N36" i="150"/>
  <c r="L36" i="150"/>
  <c r="K36" i="150"/>
  <c r="J36" i="150"/>
  <c r="H36" i="150"/>
  <c r="G36" i="150"/>
  <c r="F36" i="150"/>
  <c r="P35" i="150"/>
  <c r="O35" i="150"/>
  <c r="N35" i="150"/>
  <c r="L35" i="150"/>
  <c r="K35" i="150"/>
  <c r="J35" i="150"/>
  <c r="H35" i="150"/>
  <c r="G35" i="150"/>
  <c r="F35" i="150"/>
  <c r="P34" i="150"/>
  <c r="O34" i="150"/>
  <c r="N34" i="150"/>
  <c r="L34" i="150"/>
  <c r="K34" i="150"/>
  <c r="J34" i="150"/>
  <c r="H34" i="150"/>
  <c r="G34" i="150"/>
  <c r="F34" i="150"/>
  <c r="P33" i="150"/>
  <c r="O33" i="150"/>
  <c r="N33" i="150"/>
  <c r="L33" i="150"/>
  <c r="K33" i="150"/>
  <c r="J33" i="150"/>
  <c r="H33" i="150"/>
  <c r="G33" i="150"/>
  <c r="F33" i="150"/>
  <c r="P15" i="150"/>
  <c r="O15" i="150"/>
  <c r="N15" i="150"/>
  <c r="L15" i="150"/>
  <c r="K15" i="150"/>
  <c r="J15" i="150"/>
  <c r="H15" i="150"/>
  <c r="G15" i="150"/>
  <c r="F15" i="150"/>
  <c r="P14" i="150"/>
  <c r="O14" i="150"/>
  <c r="N14" i="150"/>
  <c r="L14" i="150"/>
  <c r="K14" i="150"/>
  <c r="J14" i="150"/>
  <c r="H14" i="150"/>
  <c r="G14" i="150"/>
  <c r="F14" i="150"/>
  <c r="P13" i="150"/>
  <c r="O13" i="150"/>
  <c r="N13" i="150"/>
  <c r="L13" i="150"/>
  <c r="K13" i="150"/>
  <c r="J13" i="150"/>
  <c r="H13" i="150"/>
  <c r="G13" i="150"/>
  <c r="F13" i="150"/>
  <c r="N12" i="150" l="1"/>
  <c r="B13" i="150"/>
  <c r="C13" i="150"/>
  <c r="B14" i="150"/>
  <c r="C14" i="150"/>
  <c r="B15" i="150"/>
  <c r="C15" i="150"/>
  <c r="J12" i="150"/>
  <c r="D20" i="150"/>
  <c r="O12" i="150"/>
  <c r="D18" i="150"/>
  <c r="D23" i="150"/>
  <c r="G12" i="150"/>
  <c r="L12" i="150"/>
  <c r="C17" i="150"/>
  <c r="C22" i="150"/>
  <c r="K12" i="150"/>
  <c r="H12" i="150"/>
  <c r="B17" i="150"/>
  <c r="D19" i="150"/>
  <c r="B22" i="150"/>
  <c r="D24" i="150"/>
  <c r="F12" i="150"/>
  <c r="P12" i="150"/>
  <c r="D13" i="150" l="1"/>
  <c r="D14" i="150"/>
  <c r="D15" i="150"/>
  <c r="D17" i="150"/>
  <c r="C12" i="150"/>
  <c r="B12" i="150"/>
  <c r="D22" i="150"/>
  <c r="D12" i="150" l="1"/>
  <c r="T40" i="148"/>
  <c r="S40" i="148"/>
  <c r="R40" i="148"/>
  <c r="P40" i="148"/>
  <c r="O40" i="148"/>
  <c r="N40" i="148"/>
  <c r="L40" i="148"/>
  <c r="K40" i="148"/>
  <c r="J40" i="148"/>
  <c r="H40" i="148"/>
  <c r="G40" i="148"/>
  <c r="F40" i="148"/>
  <c r="T39" i="148"/>
  <c r="S39" i="148"/>
  <c r="R39" i="148"/>
  <c r="P39" i="148"/>
  <c r="O39" i="148"/>
  <c r="N39" i="148"/>
  <c r="L39" i="148"/>
  <c r="K39" i="148"/>
  <c r="J39" i="148"/>
  <c r="H39" i="148"/>
  <c r="G39" i="148"/>
  <c r="F39" i="148"/>
  <c r="T38" i="148"/>
  <c r="S38" i="148"/>
  <c r="R38" i="148"/>
  <c r="P38" i="148"/>
  <c r="O38" i="148"/>
  <c r="N38" i="148"/>
  <c r="L38" i="148"/>
  <c r="K38" i="148"/>
  <c r="J38" i="148"/>
  <c r="H38" i="148"/>
  <c r="G38" i="148"/>
  <c r="F38" i="148"/>
  <c r="T36" i="148"/>
  <c r="S36" i="148"/>
  <c r="R36" i="148"/>
  <c r="P36" i="148"/>
  <c r="O36" i="148"/>
  <c r="N36" i="148"/>
  <c r="L36" i="148"/>
  <c r="K36" i="148"/>
  <c r="J36" i="148"/>
  <c r="H36" i="148"/>
  <c r="G36" i="148"/>
  <c r="F36" i="148"/>
  <c r="T35" i="148"/>
  <c r="S35" i="148"/>
  <c r="R35" i="148"/>
  <c r="P35" i="148"/>
  <c r="O35" i="148"/>
  <c r="N35" i="148"/>
  <c r="L35" i="148"/>
  <c r="K35" i="148"/>
  <c r="J35" i="148"/>
  <c r="H35" i="148"/>
  <c r="G35" i="148"/>
  <c r="F35" i="148"/>
  <c r="AB34" i="148"/>
  <c r="AA34" i="148"/>
  <c r="Z34" i="148"/>
  <c r="X34" i="148"/>
  <c r="W34" i="148"/>
  <c r="V34" i="148"/>
  <c r="T34" i="148"/>
  <c r="S34" i="148"/>
  <c r="R34" i="148"/>
  <c r="P34" i="148"/>
  <c r="O34" i="148"/>
  <c r="N34" i="148"/>
  <c r="L34" i="148"/>
  <c r="K34" i="148"/>
  <c r="J34" i="148"/>
  <c r="H34" i="148"/>
  <c r="G34" i="148"/>
  <c r="F34" i="148"/>
  <c r="AB33" i="148"/>
  <c r="AA33" i="148"/>
  <c r="Z33" i="148"/>
  <c r="X33" i="148"/>
  <c r="W33" i="148"/>
  <c r="V33" i="148"/>
  <c r="T33" i="148"/>
  <c r="S33" i="148"/>
  <c r="R33" i="148"/>
  <c r="P33" i="148"/>
  <c r="O33" i="148"/>
  <c r="N33" i="148"/>
  <c r="L33" i="148"/>
  <c r="K33" i="148"/>
  <c r="J33" i="148"/>
  <c r="H33" i="148"/>
  <c r="G33" i="148"/>
  <c r="F33" i="148"/>
  <c r="F15" i="148"/>
  <c r="T15" i="148"/>
  <c r="S15" i="148"/>
  <c r="R15" i="148"/>
  <c r="T14" i="148"/>
  <c r="S14" i="148"/>
  <c r="R14" i="148"/>
  <c r="R30" i="148" s="1"/>
  <c r="T13" i="148"/>
  <c r="S13" i="148"/>
  <c r="R13" i="148"/>
  <c r="P15" i="148"/>
  <c r="O15" i="148"/>
  <c r="N15" i="148"/>
  <c r="P14" i="148"/>
  <c r="O14" i="148"/>
  <c r="N14" i="148"/>
  <c r="P13" i="148"/>
  <c r="O13" i="148"/>
  <c r="N13" i="148"/>
  <c r="L15" i="148"/>
  <c r="K15" i="148"/>
  <c r="J15" i="148"/>
  <c r="L14" i="148"/>
  <c r="K14" i="148"/>
  <c r="J14" i="148"/>
  <c r="L13" i="148"/>
  <c r="K13" i="148"/>
  <c r="J13" i="148"/>
  <c r="H15" i="148"/>
  <c r="G15" i="148"/>
  <c r="H14" i="148"/>
  <c r="G14" i="148"/>
  <c r="F14" i="148"/>
  <c r="H13" i="148"/>
  <c r="G13" i="148"/>
  <c r="F13" i="148"/>
  <c r="T12" i="147"/>
  <c r="P31" i="150" s="1"/>
  <c r="S12" i="147"/>
  <c r="O31" i="150" s="1"/>
  <c r="R12" i="147"/>
  <c r="N31" i="150" s="1"/>
  <c r="T11" i="147"/>
  <c r="P30" i="150" s="1"/>
  <c r="S11" i="147"/>
  <c r="O30" i="150" s="1"/>
  <c r="R11" i="147"/>
  <c r="N30" i="150" s="1"/>
  <c r="T10" i="147"/>
  <c r="P29" i="150" s="1"/>
  <c r="S10" i="147"/>
  <c r="O29" i="150" s="1"/>
  <c r="R10" i="147"/>
  <c r="N29" i="150" s="1"/>
  <c r="P12" i="147"/>
  <c r="L31" i="150" s="1"/>
  <c r="O12" i="147"/>
  <c r="N12" i="147"/>
  <c r="J31" i="150" s="1"/>
  <c r="P11" i="147"/>
  <c r="L30" i="150" s="1"/>
  <c r="O11" i="147"/>
  <c r="K30" i="150" s="1"/>
  <c r="N11" i="147"/>
  <c r="J30" i="150" s="1"/>
  <c r="P10" i="147"/>
  <c r="L29" i="150" s="1"/>
  <c r="O10" i="147"/>
  <c r="K29" i="150" s="1"/>
  <c r="N10" i="147"/>
  <c r="J29" i="150" s="1"/>
  <c r="L12" i="147"/>
  <c r="K12" i="147"/>
  <c r="G31" i="150" s="1"/>
  <c r="J12" i="147"/>
  <c r="F31" i="150" s="1"/>
  <c r="L11" i="147"/>
  <c r="H30" i="150" s="1"/>
  <c r="K11" i="147"/>
  <c r="G30" i="150" s="1"/>
  <c r="J11" i="147"/>
  <c r="F30" i="150" s="1"/>
  <c r="L10" i="147"/>
  <c r="H29" i="150" s="1"/>
  <c r="K10" i="147"/>
  <c r="G29" i="150" s="1"/>
  <c r="J10" i="147"/>
  <c r="F29" i="150" s="1"/>
  <c r="H10" i="147"/>
  <c r="H11" i="147"/>
  <c r="H12" i="147"/>
  <c r="G10" i="147"/>
  <c r="G29" i="148" s="1"/>
  <c r="G11" i="147"/>
  <c r="G12" i="147"/>
  <c r="F11" i="147"/>
  <c r="B14" i="148" l="1"/>
  <c r="B15" i="148"/>
  <c r="H31" i="148"/>
  <c r="B11" i="147"/>
  <c r="C15" i="148"/>
  <c r="C12" i="147"/>
  <c r="G30" i="148"/>
  <c r="C11" i="147"/>
  <c r="R31" i="148"/>
  <c r="C14" i="148"/>
  <c r="G31" i="148"/>
  <c r="J31" i="148"/>
  <c r="K29" i="148"/>
  <c r="S31" i="148"/>
  <c r="L29" i="148"/>
  <c r="F30" i="148"/>
  <c r="T29" i="148"/>
  <c r="L31" i="148"/>
  <c r="H31" i="150"/>
  <c r="O31" i="148"/>
  <c r="K31" i="150"/>
  <c r="L30" i="148"/>
  <c r="N30" i="148"/>
  <c r="S12" i="148"/>
  <c r="R12" i="148"/>
  <c r="N29" i="148"/>
  <c r="O30" i="148"/>
  <c r="P31" i="148"/>
  <c r="O29" i="148"/>
  <c r="P30" i="148"/>
  <c r="P12" i="148"/>
  <c r="N12" i="148"/>
  <c r="K30" i="148"/>
  <c r="J29" i="148"/>
  <c r="K12" i="148"/>
  <c r="J30" i="148"/>
  <c r="K31" i="148"/>
  <c r="J12" i="148"/>
  <c r="H30" i="148"/>
  <c r="S30" i="148"/>
  <c r="L12" i="148"/>
  <c r="T12" i="148"/>
  <c r="H29" i="148"/>
  <c r="P29" i="148"/>
  <c r="N31" i="148"/>
  <c r="S29" i="148"/>
  <c r="T30" i="148"/>
  <c r="O12" i="148"/>
  <c r="R29" i="148"/>
  <c r="T31" i="148"/>
  <c r="T9" i="147" l="1"/>
  <c r="S9" i="147"/>
  <c r="S28" i="148" l="1"/>
  <c r="O28" i="150"/>
  <c r="T28" i="148"/>
  <c r="P28" i="150"/>
  <c r="R9" i="147"/>
  <c r="R28" i="148" l="1"/>
  <c r="N28" i="150"/>
  <c r="B22" i="148"/>
  <c r="C18" i="148"/>
  <c r="B18" i="148"/>
  <c r="C40" i="150"/>
  <c r="B40" i="150"/>
  <c r="C36" i="150"/>
  <c r="B36" i="150"/>
  <c r="C35" i="150"/>
  <c r="B35" i="150"/>
  <c r="C15" i="147"/>
  <c r="C34" i="150" s="1"/>
  <c r="B15" i="147"/>
  <c r="B34" i="150" s="1"/>
  <c r="F12" i="147"/>
  <c r="F10" i="147"/>
  <c r="F29" i="148" s="1"/>
  <c r="C9" i="146"/>
  <c r="F31" i="148" l="1"/>
  <c r="B12" i="147"/>
  <c r="Z29" i="148"/>
  <c r="X29" i="148"/>
  <c r="B39" i="148"/>
  <c r="B39" i="150"/>
  <c r="AA29" i="148"/>
  <c r="AB29" i="148"/>
  <c r="W29" i="148"/>
  <c r="C39" i="148"/>
  <c r="C39" i="150"/>
  <c r="V29" i="148"/>
  <c r="C35" i="148"/>
  <c r="B35" i="148"/>
  <c r="C34" i="148"/>
  <c r="C36" i="148"/>
  <c r="C40" i="148"/>
  <c r="B34" i="148"/>
  <c r="B36" i="148"/>
  <c r="B40" i="148"/>
  <c r="B17" i="148"/>
  <c r="G12" i="148"/>
  <c r="D24" i="148"/>
  <c r="C13" i="148"/>
  <c r="H12" i="148"/>
  <c r="F12" i="148"/>
  <c r="D18" i="148"/>
  <c r="D19" i="148"/>
  <c r="D23" i="148"/>
  <c r="D20" i="148"/>
  <c r="C30" i="150"/>
  <c r="C19" i="147"/>
  <c r="C38" i="150" s="1"/>
  <c r="D20" i="147"/>
  <c r="B13" i="148"/>
  <c r="C17" i="148"/>
  <c r="C22" i="148"/>
  <c r="B30" i="150"/>
  <c r="B31" i="150"/>
  <c r="L9" i="147"/>
  <c r="C31" i="150"/>
  <c r="D17" i="147"/>
  <c r="D36" i="150" s="1"/>
  <c r="G9" i="147"/>
  <c r="D16" i="147"/>
  <c r="D35" i="150" s="1"/>
  <c r="B10" i="147"/>
  <c r="C10" i="147"/>
  <c r="C29" i="150" s="1"/>
  <c r="D21" i="147"/>
  <c r="D40" i="150" s="1"/>
  <c r="H9" i="147"/>
  <c r="N9" i="147"/>
  <c r="K9" i="147"/>
  <c r="O9" i="147"/>
  <c r="P9" i="147"/>
  <c r="C14" i="147"/>
  <c r="C33" i="150" s="1"/>
  <c r="D15" i="147"/>
  <c r="D34" i="150" s="1"/>
  <c r="F9" i="147"/>
  <c r="J9" i="147"/>
  <c r="B14" i="147"/>
  <c r="B33" i="150" s="1"/>
  <c r="B19" i="147"/>
  <c r="B9" i="146"/>
  <c r="K27" i="145"/>
  <c r="J27" i="145"/>
  <c r="K26" i="145"/>
  <c r="J26" i="145"/>
  <c r="J25" i="145"/>
  <c r="K22" i="145"/>
  <c r="J22" i="145"/>
  <c r="K21" i="145"/>
  <c r="J21" i="145"/>
  <c r="K20" i="145"/>
  <c r="J20" i="145"/>
  <c r="J19" i="145"/>
  <c r="K18" i="145"/>
  <c r="J18" i="145"/>
  <c r="K17" i="145"/>
  <c r="J17" i="145"/>
  <c r="K16" i="145"/>
  <c r="J16" i="145"/>
  <c r="K15" i="145"/>
  <c r="J15" i="145"/>
  <c r="K14" i="145"/>
  <c r="J14" i="145"/>
  <c r="K13" i="145"/>
  <c r="J13" i="145"/>
  <c r="K12" i="145"/>
  <c r="J12" i="145"/>
  <c r="K11" i="145"/>
  <c r="J11" i="145"/>
  <c r="H27" i="145"/>
  <c r="H26" i="145"/>
  <c r="H25" i="145"/>
  <c r="H24" i="145"/>
  <c r="H23" i="145"/>
  <c r="H22" i="145"/>
  <c r="H21" i="145"/>
  <c r="H20" i="145"/>
  <c r="H19" i="145"/>
  <c r="H18" i="145"/>
  <c r="H17" i="145"/>
  <c r="H16" i="145"/>
  <c r="H15" i="145"/>
  <c r="H14" i="145"/>
  <c r="H13" i="145"/>
  <c r="H12" i="145"/>
  <c r="H11" i="145"/>
  <c r="G9" i="145"/>
  <c r="F9" i="145"/>
  <c r="D27" i="145"/>
  <c r="D26" i="145"/>
  <c r="D25" i="145"/>
  <c r="D24" i="145"/>
  <c r="D23" i="145"/>
  <c r="D22" i="145"/>
  <c r="D21" i="145"/>
  <c r="D20" i="145"/>
  <c r="D19" i="145"/>
  <c r="D18" i="145"/>
  <c r="D17" i="145"/>
  <c r="D16" i="145"/>
  <c r="D15" i="145"/>
  <c r="L15" i="145" s="1"/>
  <c r="D14" i="145"/>
  <c r="D13" i="145"/>
  <c r="D12" i="145"/>
  <c r="D11" i="145"/>
  <c r="C9" i="145"/>
  <c r="B9" i="145"/>
  <c r="L25" i="145" l="1"/>
  <c r="L20" i="145"/>
  <c r="L21" i="145"/>
  <c r="L17" i="145"/>
  <c r="L12" i="145"/>
  <c r="L13" i="145"/>
  <c r="L14" i="145"/>
  <c r="L22" i="145"/>
  <c r="H28" i="148"/>
  <c r="L24" i="145"/>
  <c r="L16" i="145"/>
  <c r="K9" i="145"/>
  <c r="L18" i="145"/>
  <c r="L26" i="145"/>
  <c r="L11" i="145"/>
  <c r="L19" i="145"/>
  <c r="L27" i="145"/>
  <c r="G28" i="148"/>
  <c r="P28" i="148"/>
  <c r="L28" i="150"/>
  <c r="O28" i="148"/>
  <c r="K28" i="150"/>
  <c r="B29" i="148"/>
  <c r="B29" i="150"/>
  <c r="J28" i="148"/>
  <c r="F28" i="150"/>
  <c r="V28" i="148"/>
  <c r="B38" i="148"/>
  <c r="B38" i="150"/>
  <c r="K28" i="148"/>
  <c r="G28" i="150"/>
  <c r="W28" i="148"/>
  <c r="AB28" i="148"/>
  <c r="X28" i="148"/>
  <c r="L28" i="148"/>
  <c r="H28" i="150"/>
  <c r="N28" i="148"/>
  <c r="J28" i="150"/>
  <c r="Z28" i="148"/>
  <c r="AA28" i="148"/>
  <c r="D39" i="148"/>
  <c r="D39" i="150"/>
  <c r="B31" i="148"/>
  <c r="D35" i="148"/>
  <c r="C31" i="148"/>
  <c r="B30" i="148"/>
  <c r="D40" i="148"/>
  <c r="C38" i="148"/>
  <c r="C30" i="148"/>
  <c r="F28" i="148"/>
  <c r="C29" i="148"/>
  <c r="B33" i="148"/>
  <c r="C33" i="148"/>
  <c r="D36" i="148"/>
  <c r="D22" i="148"/>
  <c r="D14" i="147"/>
  <c r="D33" i="150" s="1"/>
  <c r="D34" i="148"/>
  <c r="D15" i="148"/>
  <c r="C12" i="148"/>
  <c r="D14" i="148"/>
  <c r="D17" i="148"/>
  <c r="D12" i="147"/>
  <c r="D19" i="147"/>
  <c r="C9" i="147"/>
  <c r="C28" i="150" s="1"/>
  <c r="B9" i="147"/>
  <c r="B28" i="150" s="1"/>
  <c r="D11" i="147"/>
  <c r="D30" i="150" s="1"/>
  <c r="D13" i="148"/>
  <c r="B12" i="148"/>
  <c r="D10" i="147"/>
  <c r="D29" i="150" s="1"/>
  <c r="D9" i="146"/>
  <c r="H9" i="145"/>
  <c r="D9" i="145"/>
  <c r="L9" i="145" l="1"/>
  <c r="D38" i="148"/>
  <c r="D38" i="150"/>
  <c r="D31" i="148"/>
  <c r="D31" i="150"/>
  <c r="C28" i="148"/>
  <c r="D33" i="148"/>
  <c r="D30" i="148"/>
  <c r="B28" i="148"/>
  <c r="D9" i="147"/>
  <c r="D28" i="150" s="1"/>
  <c r="D29" i="148"/>
  <c r="D12" i="148"/>
  <c r="J9" i="145"/>
  <c r="D28" i="148" l="1"/>
  <c r="T28" i="141"/>
  <c r="T27" i="141"/>
  <c r="T26" i="141"/>
  <c r="T25" i="141"/>
  <c r="T24" i="141"/>
  <c r="T23" i="141"/>
  <c r="T21" i="141"/>
  <c r="T20" i="141"/>
  <c r="T19" i="141"/>
  <c r="T17" i="141"/>
  <c r="T16" i="141"/>
  <c r="T15" i="141"/>
  <c r="T14" i="141"/>
  <c r="T13" i="141"/>
  <c r="T12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F10" i="141"/>
  <c r="C40" i="143" l="1"/>
  <c r="B40" i="143"/>
  <c r="C39" i="143"/>
  <c r="B39" i="143"/>
  <c r="C38" i="143"/>
  <c r="B38" i="143"/>
  <c r="C37" i="143"/>
  <c r="B37" i="143"/>
  <c r="C36" i="143"/>
  <c r="B36" i="143"/>
  <c r="C35" i="143"/>
  <c r="B35" i="143"/>
  <c r="C34" i="143"/>
  <c r="B34" i="143"/>
  <c r="C33" i="143"/>
  <c r="B33" i="143"/>
  <c r="C32" i="143"/>
  <c r="B32" i="143"/>
  <c r="C31" i="143"/>
  <c r="B31" i="143"/>
  <c r="C30" i="143"/>
  <c r="B30" i="143"/>
  <c r="C29" i="143"/>
  <c r="B29" i="143"/>
  <c r="C28" i="143"/>
  <c r="B28" i="143"/>
  <c r="C27" i="143"/>
  <c r="B27" i="143"/>
  <c r="C26" i="143"/>
  <c r="B26" i="143"/>
  <c r="C25" i="143"/>
  <c r="B25" i="143"/>
  <c r="C24" i="143"/>
  <c r="B24" i="143"/>
  <c r="C23" i="143"/>
  <c r="B23" i="143"/>
  <c r="C22" i="143"/>
  <c r="B22" i="143"/>
  <c r="C21" i="143"/>
  <c r="B21" i="143"/>
  <c r="C20" i="143"/>
  <c r="B20" i="143"/>
  <c r="C19" i="143"/>
  <c r="B19" i="143"/>
  <c r="C18" i="143"/>
  <c r="B18" i="143"/>
  <c r="C17" i="143"/>
  <c r="B17" i="143"/>
  <c r="C16" i="143"/>
  <c r="B16" i="143"/>
  <c r="C15" i="143"/>
  <c r="B15" i="143"/>
  <c r="C14" i="143"/>
  <c r="B14" i="143"/>
  <c r="C13" i="143"/>
  <c r="B13" i="143"/>
  <c r="C12" i="143"/>
  <c r="B12" i="143"/>
  <c r="C11" i="143"/>
  <c r="B11" i="143"/>
  <c r="C10" i="143"/>
  <c r="B10" i="143"/>
  <c r="AN9" i="143"/>
  <c r="AM9" i="143"/>
  <c r="AL9" i="143"/>
  <c r="AJ9" i="143"/>
  <c r="AI9" i="143"/>
  <c r="AH9" i="143"/>
  <c r="AF9" i="143"/>
  <c r="AE9" i="143"/>
  <c r="AD9" i="143"/>
  <c r="AB9" i="143"/>
  <c r="AA9" i="143"/>
  <c r="Z9" i="143"/>
  <c r="X9" i="143"/>
  <c r="W9" i="143"/>
  <c r="V9" i="143"/>
  <c r="T9" i="143"/>
  <c r="S9" i="143"/>
  <c r="R9" i="143"/>
  <c r="P9" i="143"/>
  <c r="O9" i="143"/>
  <c r="N9" i="143"/>
  <c r="L9" i="143"/>
  <c r="K9" i="143"/>
  <c r="J9" i="143"/>
  <c r="H9" i="143"/>
  <c r="G9" i="143"/>
  <c r="F9" i="143"/>
  <c r="B28" i="142"/>
  <c r="C28" i="142"/>
  <c r="B29" i="142"/>
  <c r="C29" i="142"/>
  <c r="B30" i="142"/>
  <c r="C30" i="142"/>
  <c r="B31" i="142"/>
  <c r="C31" i="142"/>
  <c r="B32" i="142"/>
  <c r="C32" i="142"/>
  <c r="B33" i="142"/>
  <c r="C33" i="142"/>
  <c r="B34" i="142"/>
  <c r="C34" i="142"/>
  <c r="B35" i="142"/>
  <c r="C35" i="142"/>
  <c r="B36" i="142"/>
  <c r="C36" i="142"/>
  <c r="B37" i="142"/>
  <c r="C37" i="142"/>
  <c r="B38" i="142"/>
  <c r="C38" i="142"/>
  <c r="B39" i="142"/>
  <c r="C39" i="142"/>
  <c r="B40" i="142"/>
  <c r="C40" i="142"/>
  <c r="B11" i="142"/>
  <c r="C11" i="142"/>
  <c r="B12" i="142"/>
  <c r="C12" i="142"/>
  <c r="B13" i="142"/>
  <c r="C13" i="142"/>
  <c r="B14" i="142"/>
  <c r="C14" i="142"/>
  <c r="B15" i="142"/>
  <c r="C15" i="142"/>
  <c r="B16" i="142"/>
  <c r="C16" i="142"/>
  <c r="B17" i="142"/>
  <c r="C17" i="142"/>
  <c r="B18" i="142"/>
  <c r="C18" i="142"/>
  <c r="B19" i="142"/>
  <c r="C19" i="142"/>
  <c r="B20" i="142"/>
  <c r="C20" i="142"/>
  <c r="B21" i="142"/>
  <c r="C21" i="142"/>
  <c r="B22" i="142"/>
  <c r="C22" i="142"/>
  <c r="B23" i="142"/>
  <c r="C23" i="142"/>
  <c r="B24" i="142"/>
  <c r="C24" i="142"/>
  <c r="B25" i="142"/>
  <c r="D25" i="142" s="1"/>
  <c r="C25" i="142"/>
  <c r="B26" i="142"/>
  <c r="C26" i="142"/>
  <c r="B27" i="142"/>
  <c r="C27" i="142"/>
  <c r="C10" i="142"/>
  <c r="B10" i="142"/>
  <c r="AN9" i="142"/>
  <c r="AM9" i="142"/>
  <c r="AL9" i="142"/>
  <c r="AJ9" i="142"/>
  <c r="AI9" i="142"/>
  <c r="AH9" i="142"/>
  <c r="AF9" i="142"/>
  <c r="AE9" i="142"/>
  <c r="AD9" i="142"/>
  <c r="AB9" i="142"/>
  <c r="AA9" i="142"/>
  <c r="Z9" i="142"/>
  <c r="X9" i="142"/>
  <c r="W9" i="142"/>
  <c r="V9" i="142"/>
  <c r="T9" i="142"/>
  <c r="S9" i="142"/>
  <c r="R9" i="142"/>
  <c r="P9" i="142"/>
  <c r="O9" i="142"/>
  <c r="N9" i="142"/>
  <c r="L9" i="142"/>
  <c r="K9" i="142"/>
  <c r="J9" i="142"/>
  <c r="H9" i="142"/>
  <c r="G9" i="142"/>
  <c r="F9" i="142"/>
  <c r="X28" i="141"/>
  <c r="W28" i="141"/>
  <c r="V28" i="141"/>
  <c r="X27" i="141"/>
  <c r="W27" i="141"/>
  <c r="V27" i="141"/>
  <c r="X26" i="141"/>
  <c r="W26" i="141"/>
  <c r="V26" i="141"/>
  <c r="X25" i="141"/>
  <c r="W25" i="141"/>
  <c r="V25" i="141"/>
  <c r="X24" i="141"/>
  <c r="W24" i="141"/>
  <c r="V24" i="141"/>
  <c r="X23" i="141"/>
  <c r="W23" i="141"/>
  <c r="V23" i="141"/>
  <c r="S22" i="141"/>
  <c r="W22" i="141" s="1"/>
  <c r="R22" i="141"/>
  <c r="X21" i="141"/>
  <c r="W21" i="141"/>
  <c r="V21" i="141"/>
  <c r="X20" i="141"/>
  <c r="W20" i="141"/>
  <c r="V20" i="141"/>
  <c r="X19" i="141"/>
  <c r="W19" i="141"/>
  <c r="V19" i="141"/>
  <c r="S18" i="141"/>
  <c r="W18" i="141" s="1"/>
  <c r="R18" i="141"/>
  <c r="X17" i="141"/>
  <c r="W17" i="141"/>
  <c r="V17" i="141"/>
  <c r="X16" i="141"/>
  <c r="W16" i="141"/>
  <c r="V16" i="141"/>
  <c r="X15" i="141"/>
  <c r="W15" i="141"/>
  <c r="V15" i="141"/>
  <c r="X14" i="141"/>
  <c r="W14" i="141"/>
  <c r="V14" i="141"/>
  <c r="X13" i="141"/>
  <c r="W13" i="141"/>
  <c r="V13" i="141"/>
  <c r="X12" i="141"/>
  <c r="W12" i="141"/>
  <c r="V12" i="141"/>
  <c r="L28" i="141"/>
  <c r="K28" i="141"/>
  <c r="J28" i="141"/>
  <c r="L27" i="141"/>
  <c r="K27" i="141"/>
  <c r="J27" i="141"/>
  <c r="K26" i="141"/>
  <c r="J26" i="141"/>
  <c r="K25" i="141"/>
  <c r="J25" i="141"/>
  <c r="L23" i="141"/>
  <c r="K23" i="141"/>
  <c r="J23" i="141"/>
  <c r="L22" i="141"/>
  <c r="K22" i="141"/>
  <c r="J22" i="141"/>
  <c r="L21" i="141"/>
  <c r="K21" i="141"/>
  <c r="J21" i="141"/>
  <c r="L20" i="141"/>
  <c r="K20" i="141"/>
  <c r="J20" i="141"/>
  <c r="L19" i="141"/>
  <c r="K19" i="141"/>
  <c r="J19" i="141"/>
  <c r="L18" i="141"/>
  <c r="K18" i="141"/>
  <c r="J18" i="141"/>
  <c r="L17" i="141"/>
  <c r="K17" i="141"/>
  <c r="J17" i="141"/>
  <c r="L16" i="141"/>
  <c r="K16" i="141"/>
  <c r="J16" i="141"/>
  <c r="L15" i="141"/>
  <c r="K15" i="141"/>
  <c r="J15" i="141"/>
  <c r="L14" i="141"/>
  <c r="K14" i="141"/>
  <c r="J14" i="141"/>
  <c r="L13" i="141"/>
  <c r="K13" i="141"/>
  <c r="J13" i="141"/>
  <c r="L12" i="141"/>
  <c r="K12" i="141"/>
  <c r="J12" i="141"/>
  <c r="J10" i="141"/>
  <c r="G10" i="141"/>
  <c r="K10" i="141" s="1"/>
  <c r="C27" i="140"/>
  <c r="B27" i="140"/>
  <c r="C26" i="140"/>
  <c r="B26" i="140"/>
  <c r="C25" i="140"/>
  <c r="B25" i="140"/>
  <c r="C24" i="140"/>
  <c r="B24" i="140"/>
  <c r="C23" i="140"/>
  <c r="B23" i="140"/>
  <c r="C22" i="140"/>
  <c r="B22" i="140"/>
  <c r="C20" i="140"/>
  <c r="B20" i="140"/>
  <c r="C19" i="140"/>
  <c r="B19" i="140"/>
  <c r="C18" i="140"/>
  <c r="B18" i="140"/>
  <c r="C16" i="140"/>
  <c r="B16" i="140"/>
  <c r="C15" i="140"/>
  <c r="B15" i="140"/>
  <c r="C14" i="140"/>
  <c r="B14" i="140"/>
  <c r="C13" i="140"/>
  <c r="B13" i="140"/>
  <c r="C12" i="140"/>
  <c r="B12" i="140"/>
  <c r="C11" i="140"/>
  <c r="B11" i="140"/>
  <c r="G9" i="140"/>
  <c r="D12" i="143" l="1"/>
  <c r="D24" i="143"/>
  <c r="D32" i="143"/>
  <c r="D40" i="143"/>
  <c r="D15" i="140"/>
  <c r="D39" i="143"/>
  <c r="D10" i="142"/>
  <c r="D12" i="142"/>
  <c r="D14" i="143"/>
  <c r="D18" i="143"/>
  <c r="D22" i="143"/>
  <c r="D34" i="143"/>
  <c r="D38" i="143"/>
  <c r="D11" i="143"/>
  <c r="D15" i="143"/>
  <c r="D19" i="143"/>
  <c r="D23" i="143"/>
  <c r="D27" i="143"/>
  <c r="D17" i="143"/>
  <c r="D25" i="143"/>
  <c r="D33" i="143"/>
  <c r="D37" i="143"/>
  <c r="D28" i="142"/>
  <c r="D22" i="142"/>
  <c r="D32" i="142"/>
  <c r="D27" i="142"/>
  <c r="D23" i="142"/>
  <c r="D19" i="142"/>
  <c r="D11" i="142"/>
  <c r="D33" i="142"/>
  <c r="D40" i="142"/>
  <c r="D24" i="142"/>
  <c r="D38" i="142"/>
  <c r="D17" i="142"/>
  <c r="D27" i="140"/>
  <c r="D16" i="140"/>
  <c r="D26" i="140"/>
  <c r="D36" i="142"/>
  <c r="D31" i="143"/>
  <c r="D35" i="143"/>
  <c r="B17" i="140"/>
  <c r="D20" i="142"/>
  <c r="D16" i="142"/>
  <c r="D39" i="142"/>
  <c r="D35" i="142"/>
  <c r="D15" i="142"/>
  <c r="D37" i="142"/>
  <c r="D29" i="142"/>
  <c r="D23" i="140"/>
  <c r="D21" i="142"/>
  <c r="D18" i="142"/>
  <c r="C9" i="143"/>
  <c r="D21" i="143"/>
  <c r="D28" i="143"/>
  <c r="D14" i="142"/>
  <c r="D29" i="143"/>
  <c r="D36" i="143"/>
  <c r="D19" i="140"/>
  <c r="D22" i="140"/>
  <c r="D34" i="142"/>
  <c r="D31" i="142"/>
  <c r="D26" i="142"/>
  <c r="D13" i="142"/>
  <c r="D26" i="143"/>
  <c r="D12" i="140"/>
  <c r="D30" i="142"/>
  <c r="D16" i="143"/>
  <c r="D30" i="143"/>
  <c r="T22" i="141"/>
  <c r="X22" i="141" s="1"/>
  <c r="D13" i="143"/>
  <c r="D20" i="143"/>
  <c r="V22" i="141"/>
  <c r="V18" i="141"/>
  <c r="T18" i="141"/>
  <c r="X18" i="141" s="1"/>
  <c r="R10" i="141"/>
  <c r="V10" i="141" s="1"/>
  <c r="B9" i="143"/>
  <c r="D10" i="143"/>
  <c r="C9" i="142"/>
  <c r="B9" i="142"/>
  <c r="S10" i="141"/>
  <c r="W10" i="141" s="1"/>
  <c r="H10" i="141"/>
  <c r="L10" i="141" s="1"/>
  <c r="D13" i="140"/>
  <c r="D18" i="140"/>
  <c r="D24" i="140"/>
  <c r="D14" i="140"/>
  <c r="N9" i="140"/>
  <c r="D11" i="140"/>
  <c r="D20" i="140"/>
  <c r="C21" i="140"/>
  <c r="D25" i="140"/>
  <c r="C17" i="140"/>
  <c r="J9" i="140"/>
  <c r="O9" i="140"/>
  <c r="B21" i="140"/>
  <c r="F9" i="140"/>
  <c r="H9" i="140" s="1"/>
  <c r="K9" i="140"/>
  <c r="D9" i="142" l="1"/>
  <c r="C9" i="140"/>
  <c r="D9" i="143"/>
  <c r="P9" i="140"/>
  <c r="T10" i="141"/>
  <c r="X10" i="141" s="1"/>
  <c r="D17" i="140"/>
  <c r="L9" i="140"/>
  <c r="D21" i="140"/>
  <c r="B9" i="140"/>
  <c r="D9" i="140" l="1"/>
  <c r="P35" i="137"/>
  <c r="O35" i="137"/>
  <c r="N35" i="137"/>
  <c r="L34" i="137"/>
  <c r="K34" i="137"/>
  <c r="J34" i="137"/>
  <c r="H36" i="137"/>
  <c r="G36" i="137"/>
  <c r="F3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F33" i="137"/>
  <c r="G33" i="137"/>
  <c r="H33" i="137"/>
  <c r="F34" i="137"/>
  <c r="G34" i="137"/>
  <c r="H34" i="137"/>
  <c r="P27" i="137"/>
  <c r="O27" i="137"/>
  <c r="N27" i="137"/>
  <c r="L27" i="137"/>
  <c r="K27" i="137"/>
  <c r="J27" i="137"/>
  <c r="P26" i="137"/>
  <c r="O26" i="137"/>
  <c r="N26" i="137"/>
  <c r="L26" i="137"/>
  <c r="K26" i="137"/>
  <c r="J26" i="137"/>
  <c r="H26" i="137"/>
  <c r="G26" i="137"/>
  <c r="F26" i="137"/>
  <c r="D21" i="137"/>
  <c r="D36" i="137" s="1"/>
  <c r="C21" i="137"/>
  <c r="C36" i="137" s="1"/>
  <c r="D20" i="137"/>
  <c r="D35" i="137" s="1"/>
  <c r="C20" i="137"/>
  <c r="C35" i="137" s="1"/>
  <c r="D19" i="137"/>
  <c r="C19" i="137"/>
  <c r="C34" i="137" s="1"/>
  <c r="D18" i="137"/>
  <c r="D33" i="137" s="1"/>
  <c r="C18" i="137"/>
  <c r="C33" i="137" s="1"/>
  <c r="D17" i="137"/>
  <c r="D32" i="137" s="1"/>
  <c r="C17" i="137"/>
  <c r="B17" i="137" s="1"/>
  <c r="B32" i="137" s="1"/>
  <c r="D16" i="137"/>
  <c r="D31" i="137" s="1"/>
  <c r="C16" i="137"/>
  <c r="D15" i="137"/>
  <c r="D30" i="137" s="1"/>
  <c r="C15" i="137"/>
  <c r="C30" i="137" s="1"/>
  <c r="D14" i="137"/>
  <c r="D29" i="137" s="1"/>
  <c r="C14" i="137"/>
  <c r="D13" i="137"/>
  <c r="D28" i="137" s="1"/>
  <c r="C13" i="137"/>
  <c r="C28" i="137" s="1"/>
  <c r="D12" i="137"/>
  <c r="D27" i="137" s="1"/>
  <c r="C12" i="137"/>
  <c r="C27" i="137" s="1"/>
  <c r="D11" i="137"/>
  <c r="D26" i="137" s="1"/>
  <c r="C11" i="137"/>
  <c r="C26" i="137" s="1"/>
  <c r="P9" i="137"/>
  <c r="O9" i="137"/>
  <c r="L9" i="137"/>
  <c r="K9" i="137"/>
  <c r="H9" i="137"/>
  <c r="G9" i="137"/>
  <c r="P35" i="129"/>
  <c r="O35" i="129"/>
  <c r="N35" i="129"/>
  <c r="L34" i="129"/>
  <c r="K34" i="129"/>
  <c r="J34" i="129"/>
  <c r="P31" i="129"/>
  <c r="O31" i="129"/>
  <c r="N31" i="129"/>
  <c r="L31" i="129"/>
  <c r="K31" i="129"/>
  <c r="J31" i="129"/>
  <c r="P30" i="129"/>
  <c r="O30" i="129"/>
  <c r="N30" i="129"/>
  <c r="L30" i="129"/>
  <c r="K30" i="129"/>
  <c r="J30" i="129"/>
  <c r="H36" i="129"/>
  <c r="G36" i="129"/>
  <c r="F36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28" i="129"/>
  <c r="G28" i="129"/>
  <c r="H28" i="129"/>
  <c r="P27" i="129"/>
  <c r="O27" i="129"/>
  <c r="N27" i="129"/>
  <c r="L27" i="129"/>
  <c r="K27" i="129"/>
  <c r="J27" i="129"/>
  <c r="H27" i="129"/>
  <c r="G27" i="129"/>
  <c r="F27" i="129"/>
  <c r="P26" i="129"/>
  <c r="O26" i="129"/>
  <c r="N26" i="129"/>
  <c r="L26" i="129"/>
  <c r="K26" i="129"/>
  <c r="J26" i="129"/>
  <c r="H26" i="129"/>
  <c r="G26" i="129"/>
  <c r="F26" i="129"/>
  <c r="D28" i="129"/>
  <c r="P54" i="137"/>
  <c r="O54" i="137"/>
  <c r="N54" i="137"/>
  <c r="M54" i="137"/>
  <c r="L54" i="137"/>
  <c r="K54" i="137"/>
  <c r="J54" i="137"/>
  <c r="I54" i="137"/>
  <c r="H54" i="137"/>
  <c r="G54" i="137"/>
  <c r="F54" i="137"/>
  <c r="E54" i="137"/>
  <c r="D54" i="137"/>
  <c r="C54" i="137"/>
  <c r="B54" i="137"/>
  <c r="G24" i="137" l="1"/>
  <c r="B14" i="137"/>
  <c r="B29" i="137" s="1"/>
  <c r="B16" i="137"/>
  <c r="B31" i="137" s="1"/>
  <c r="C32" i="137"/>
  <c r="H24" i="137"/>
  <c r="B19" i="137"/>
  <c r="B34" i="137" s="1"/>
  <c r="C29" i="137"/>
  <c r="K24" i="137"/>
  <c r="C31" i="137"/>
  <c r="O24" i="137"/>
  <c r="P24" i="137"/>
  <c r="B15" i="137"/>
  <c r="B30" i="137" s="1"/>
  <c r="B21" i="137"/>
  <c r="B36" i="137" s="1"/>
  <c r="B20" i="137"/>
  <c r="B35" i="137" s="1"/>
  <c r="D34" i="137"/>
  <c r="B18" i="137"/>
  <c r="B33" i="137" s="1"/>
  <c r="F9" i="137"/>
  <c r="F24" i="137" s="1"/>
  <c r="B13" i="137"/>
  <c r="B28" i="137" s="1"/>
  <c r="D9" i="137"/>
  <c r="D24" i="137" s="1"/>
  <c r="N9" i="137"/>
  <c r="N24" i="137" s="1"/>
  <c r="B11" i="137"/>
  <c r="B26" i="137" s="1"/>
  <c r="L24" i="137"/>
  <c r="J9" i="137"/>
  <c r="J24" i="137" s="1"/>
  <c r="B12" i="137"/>
  <c r="B27" i="137" s="1"/>
  <c r="C9" i="137"/>
  <c r="B9" i="137" l="1"/>
  <c r="B24" i="137" s="1"/>
  <c r="C24" i="137"/>
  <c r="B32" i="1"/>
  <c r="B12" i="135" l="1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B18" i="135"/>
  <c r="C18" i="135"/>
  <c r="D18" i="135"/>
  <c r="B19" i="135"/>
  <c r="C19" i="135"/>
  <c r="D19" i="135"/>
  <c r="B20" i="135"/>
  <c r="C20" i="135"/>
  <c r="D20" i="135"/>
  <c r="B21" i="135"/>
  <c r="C21" i="135"/>
  <c r="D21" i="135"/>
  <c r="B22" i="135"/>
  <c r="C22" i="135"/>
  <c r="D22" i="135"/>
  <c r="B23" i="135"/>
  <c r="C23" i="135"/>
  <c r="D23" i="135"/>
  <c r="B24" i="135"/>
  <c r="C24" i="135"/>
  <c r="D24" i="135"/>
  <c r="B25" i="135"/>
  <c r="C25" i="135"/>
  <c r="D25" i="135"/>
  <c r="B26" i="135"/>
  <c r="C26" i="135"/>
  <c r="D26" i="135"/>
  <c r="B27" i="135"/>
  <c r="C27" i="135"/>
  <c r="D27" i="135"/>
  <c r="B28" i="135"/>
  <c r="C28" i="135"/>
  <c r="D28" i="135"/>
  <c r="B29" i="135"/>
  <c r="C29" i="135"/>
  <c r="D29" i="135"/>
  <c r="B30" i="135"/>
  <c r="C30" i="135"/>
  <c r="D30" i="135"/>
  <c r="B31" i="135"/>
  <c r="C31" i="135"/>
  <c r="D31" i="135"/>
  <c r="B32" i="135"/>
  <c r="C32" i="135"/>
  <c r="D32" i="135"/>
  <c r="B33" i="135"/>
  <c r="C33" i="135"/>
  <c r="D33" i="135"/>
  <c r="B34" i="135"/>
  <c r="C34" i="135"/>
  <c r="D34" i="135"/>
  <c r="B35" i="135"/>
  <c r="C35" i="135"/>
  <c r="D35" i="135"/>
  <c r="B36" i="135"/>
  <c r="C36" i="135"/>
  <c r="D36" i="135"/>
  <c r="B37" i="135"/>
  <c r="C37" i="135"/>
  <c r="D37" i="135"/>
  <c r="C11" i="135"/>
  <c r="D11" i="135"/>
  <c r="B11" i="135"/>
  <c r="AN9" i="135"/>
  <c r="AM9" i="135"/>
  <c r="AL9" i="135"/>
  <c r="AJ9" i="135"/>
  <c r="AI9" i="135"/>
  <c r="AH9" i="135"/>
  <c r="AF9" i="135"/>
  <c r="AE9" i="135"/>
  <c r="AD9" i="135"/>
  <c r="AB9" i="135"/>
  <c r="AA9" i="135"/>
  <c r="Z9" i="135"/>
  <c r="X9" i="135"/>
  <c r="W9" i="135"/>
  <c r="V9" i="135"/>
  <c r="T9" i="135"/>
  <c r="S9" i="135"/>
  <c r="R9" i="135"/>
  <c r="P9" i="135"/>
  <c r="O9" i="135"/>
  <c r="N9" i="135"/>
  <c r="L9" i="135"/>
  <c r="K9" i="135"/>
  <c r="J9" i="135"/>
  <c r="H9" i="135"/>
  <c r="G9" i="135"/>
  <c r="F9" i="135"/>
  <c r="C24" i="136"/>
  <c r="D24" i="136"/>
  <c r="D23" i="136"/>
  <c r="C23" i="136"/>
  <c r="C20" i="136"/>
  <c r="D20" i="136"/>
  <c r="D19" i="136"/>
  <c r="B19" i="136" s="1"/>
  <c r="C19" i="136"/>
  <c r="C13" i="136"/>
  <c r="D13" i="136"/>
  <c r="C14" i="136"/>
  <c r="D14" i="136"/>
  <c r="C15" i="136"/>
  <c r="D15" i="136"/>
  <c r="C16" i="136"/>
  <c r="B16" i="136" s="1"/>
  <c r="D16" i="136"/>
  <c r="D12" i="136"/>
  <c r="C12" i="136"/>
  <c r="B12" i="136" s="1"/>
  <c r="H11" i="136"/>
  <c r="G11" i="136"/>
  <c r="F11" i="136"/>
  <c r="H22" i="136"/>
  <c r="G22" i="136"/>
  <c r="F22" i="136"/>
  <c r="H18" i="136"/>
  <c r="G18" i="136"/>
  <c r="F18" i="136"/>
  <c r="P18" i="136"/>
  <c r="P9" i="136" s="1"/>
  <c r="O18" i="136"/>
  <c r="O9" i="136" s="1"/>
  <c r="N18" i="136"/>
  <c r="N9" i="136" s="1"/>
  <c r="L9" i="136"/>
  <c r="K9" i="136"/>
  <c r="J9" i="136"/>
  <c r="T22" i="136"/>
  <c r="T9" i="136" s="1"/>
  <c r="S22" i="136"/>
  <c r="S9" i="136" s="1"/>
  <c r="R22" i="136"/>
  <c r="R9" i="136" s="1"/>
  <c r="F9" i="136" l="1"/>
  <c r="B14" i="136"/>
  <c r="D22" i="136"/>
  <c r="G9" i="136"/>
  <c r="B13" i="136"/>
  <c r="B24" i="136"/>
  <c r="B23" i="136"/>
  <c r="B15" i="136"/>
  <c r="B20" i="136"/>
  <c r="C22" i="136"/>
  <c r="C9" i="135"/>
  <c r="D9" i="135"/>
  <c r="B9" i="135"/>
  <c r="H9" i="136"/>
  <c r="D9" i="136" s="1"/>
  <c r="B9" i="136"/>
  <c r="C9" i="136"/>
  <c r="C18" i="136"/>
  <c r="B22" i="136" l="1"/>
  <c r="D18" i="136"/>
  <c r="B18" i="136"/>
  <c r="C11" i="136"/>
  <c r="D11" i="136"/>
  <c r="B11" i="136"/>
  <c r="AN10" i="134" l="1"/>
  <c r="AM10" i="134"/>
  <c r="AL10" i="134"/>
  <c r="AJ10" i="134"/>
  <c r="AI10" i="134"/>
  <c r="AH10" i="134"/>
  <c r="AF10" i="134"/>
  <c r="AE10" i="134"/>
  <c r="AD10" i="134"/>
  <c r="AB10" i="134"/>
  <c r="AA10" i="134"/>
  <c r="Z10" i="134"/>
  <c r="X10" i="134"/>
  <c r="W10" i="134"/>
  <c r="V10" i="134"/>
  <c r="T10" i="134"/>
  <c r="S10" i="134"/>
  <c r="R10" i="134"/>
  <c r="P10" i="134"/>
  <c r="O10" i="134"/>
  <c r="N10" i="134"/>
  <c r="L10" i="134"/>
  <c r="K10" i="134"/>
  <c r="J10" i="134"/>
  <c r="G10" i="134"/>
  <c r="H10" i="134"/>
  <c r="F10" i="134"/>
  <c r="C19" i="134" l="1"/>
  <c r="B19" i="134"/>
  <c r="C16" i="134"/>
  <c r="B16" i="134"/>
  <c r="C15" i="134"/>
  <c r="B15" i="134"/>
  <c r="C14" i="134"/>
  <c r="B14" i="134"/>
  <c r="AN11" i="134"/>
  <c r="AM11" i="134"/>
  <c r="AL11" i="134"/>
  <c r="AJ11" i="134"/>
  <c r="AI11" i="134"/>
  <c r="AH11" i="134"/>
  <c r="AN9" i="134"/>
  <c r="AN8" i="134" s="1"/>
  <c r="AM9" i="134"/>
  <c r="AL9" i="134"/>
  <c r="AJ9" i="134"/>
  <c r="AI9" i="134"/>
  <c r="AH9" i="134"/>
  <c r="AF11" i="134"/>
  <c r="AE11" i="134"/>
  <c r="AD11" i="134"/>
  <c r="AB11" i="134"/>
  <c r="AA11" i="134"/>
  <c r="Z11" i="134"/>
  <c r="AF9" i="134"/>
  <c r="AE9" i="134"/>
  <c r="AD9" i="134"/>
  <c r="AB9" i="134"/>
  <c r="AA9" i="134"/>
  <c r="AA8" i="134" s="1"/>
  <c r="Z9" i="134"/>
  <c r="X11" i="134"/>
  <c r="W11" i="134"/>
  <c r="V11" i="134"/>
  <c r="T11" i="134"/>
  <c r="S11" i="134"/>
  <c r="R11" i="134"/>
  <c r="P11" i="134"/>
  <c r="O11" i="134"/>
  <c r="N11" i="134"/>
  <c r="L11" i="134"/>
  <c r="K11" i="134"/>
  <c r="J11" i="134"/>
  <c r="H11" i="134"/>
  <c r="G11" i="134"/>
  <c r="F11" i="134"/>
  <c r="X9" i="134"/>
  <c r="W9" i="134"/>
  <c r="V9" i="134"/>
  <c r="T9" i="134"/>
  <c r="S9" i="134"/>
  <c r="R9" i="134"/>
  <c r="P9" i="134"/>
  <c r="O9" i="134"/>
  <c r="N9" i="134"/>
  <c r="L9" i="134"/>
  <c r="K9" i="134"/>
  <c r="J9" i="134"/>
  <c r="H9" i="134"/>
  <c r="G9" i="134"/>
  <c r="F9" i="134"/>
  <c r="B29" i="133"/>
  <c r="B28" i="133"/>
  <c r="B27" i="133"/>
  <c r="B26" i="133"/>
  <c r="B25" i="133"/>
  <c r="B24" i="133"/>
  <c r="B23" i="133"/>
  <c r="B22" i="133"/>
  <c r="B21" i="133"/>
  <c r="B20" i="133"/>
  <c r="B19" i="133"/>
  <c r="B18" i="133"/>
  <c r="B17" i="133"/>
  <c r="B16" i="133"/>
  <c r="B15" i="133"/>
  <c r="B14" i="133"/>
  <c r="B13" i="133"/>
  <c r="B12" i="133"/>
  <c r="B11" i="133"/>
  <c r="B10" i="133"/>
  <c r="H8" i="133"/>
  <c r="G8" i="133"/>
  <c r="F8" i="133"/>
  <c r="E8" i="133"/>
  <c r="D8" i="133"/>
  <c r="C8" i="133"/>
  <c r="B36" i="132"/>
  <c r="B35" i="132"/>
  <c r="B34" i="132"/>
  <c r="B33" i="132"/>
  <c r="B32" i="132"/>
  <c r="B31" i="132"/>
  <c r="B30" i="132"/>
  <c r="B29" i="132"/>
  <c r="B28" i="132"/>
  <c r="B27" i="132"/>
  <c r="B26" i="132"/>
  <c r="B25" i="132"/>
  <c r="B24" i="132"/>
  <c r="B23" i="132"/>
  <c r="B22" i="132"/>
  <c r="B21" i="132"/>
  <c r="B20" i="132"/>
  <c r="B19" i="132"/>
  <c r="B18" i="132"/>
  <c r="B17" i="132"/>
  <c r="B16" i="132"/>
  <c r="B15" i="132"/>
  <c r="B14" i="132"/>
  <c r="B13" i="132"/>
  <c r="B12" i="132"/>
  <c r="B11" i="132"/>
  <c r="B10" i="132"/>
  <c r="L8" i="132"/>
  <c r="K8" i="132"/>
  <c r="J8" i="132"/>
  <c r="I8" i="132"/>
  <c r="H8" i="132"/>
  <c r="G8" i="132"/>
  <c r="F8" i="132"/>
  <c r="E8" i="132"/>
  <c r="D8" i="132"/>
  <c r="C8" i="132"/>
  <c r="B18" i="131"/>
  <c r="B17" i="131"/>
  <c r="B16" i="131"/>
  <c r="B15" i="131"/>
  <c r="B14" i="131"/>
  <c r="B13" i="131"/>
  <c r="B12" i="131"/>
  <c r="B11" i="131"/>
  <c r="B10" i="131"/>
  <c r="H8" i="131"/>
  <c r="G8" i="131"/>
  <c r="F8" i="131"/>
  <c r="E8" i="131"/>
  <c r="D8" i="131"/>
  <c r="C8" i="131"/>
  <c r="B23" i="130"/>
  <c r="B24" i="130"/>
  <c r="B25" i="130"/>
  <c r="B26" i="130"/>
  <c r="B27" i="130"/>
  <c r="C8" i="130"/>
  <c r="B10" i="130"/>
  <c r="B11" i="130"/>
  <c r="B12" i="130"/>
  <c r="B13" i="130"/>
  <c r="B14" i="130"/>
  <c r="B15" i="130"/>
  <c r="B16" i="130"/>
  <c r="B17" i="130"/>
  <c r="B18" i="130"/>
  <c r="B19" i="130"/>
  <c r="B20" i="130"/>
  <c r="B21" i="130"/>
  <c r="B22" i="130"/>
  <c r="L8" i="130"/>
  <c r="K8" i="130"/>
  <c r="J8" i="130"/>
  <c r="I8" i="130"/>
  <c r="H8" i="130"/>
  <c r="G8" i="130"/>
  <c r="F8" i="130"/>
  <c r="E8" i="130"/>
  <c r="D8" i="130"/>
  <c r="AI8" i="134" l="1"/>
  <c r="D15" i="134"/>
  <c r="AL8" i="134"/>
  <c r="AM8" i="134"/>
  <c r="B10" i="134"/>
  <c r="Z8" i="134"/>
  <c r="AE8" i="134"/>
  <c r="B13" i="134"/>
  <c r="C11" i="134"/>
  <c r="B11" i="134"/>
  <c r="C9" i="134"/>
  <c r="D14" i="134"/>
  <c r="AF8" i="134"/>
  <c r="D19" i="134"/>
  <c r="B9" i="134"/>
  <c r="C10" i="134"/>
  <c r="AJ8" i="134"/>
  <c r="AH8" i="134"/>
  <c r="N8" i="134"/>
  <c r="AB8" i="134"/>
  <c r="AD8" i="134"/>
  <c r="D16" i="134"/>
  <c r="B18" i="134"/>
  <c r="C18" i="134"/>
  <c r="F8" i="134"/>
  <c r="K8" i="134"/>
  <c r="P8" i="134"/>
  <c r="V8" i="134"/>
  <c r="G8" i="134"/>
  <c r="L8" i="134"/>
  <c r="R8" i="134"/>
  <c r="W8" i="134"/>
  <c r="H8" i="134"/>
  <c r="S8" i="134"/>
  <c r="X8" i="134"/>
  <c r="C13" i="134"/>
  <c r="J8" i="134"/>
  <c r="O8" i="134"/>
  <c r="T8" i="134"/>
  <c r="B8" i="133"/>
  <c r="B8" i="132"/>
  <c r="B8" i="131"/>
  <c r="B8" i="130"/>
  <c r="D10" i="134" l="1"/>
  <c r="D11" i="134"/>
  <c r="D9" i="134"/>
  <c r="D13" i="134"/>
  <c r="C8" i="134"/>
  <c r="B8" i="134"/>
  <c r="D18" i="134"/>
  <c r="D8" i="134" l="1"/>
  <c r="P61" i="129" l="1"/>
  <c r="O61" i="129"/>
  <c r="N61" i="129"/>
  <c r="M61" i="129"/>
  <c r="M24" i="129" s="1"/>
  <c r="L61" i="129"/>
  <c r="K61" i="129"/>
  <c r="J61" i="129"/>
  <c r="I61" i="129"/>
  <c r="I24" i="129" s="1"/>
  <c r="H61" i="129"/>
  <c r="G61" i="129"/>
  <c r="F61" i="129"/>
  <c r="E61" i="129"/>
  <c r="E24" i="129" s="1"/>
  <c r="D61" i="129"/>
  <c r="C61" i="129"/>
  <c r="B61" i="129"/>
  <c r="D21" i="129"/>
  <c r="D36" i="129" s="1"/>
  <c r="C21" i="129"/>
  <c r="C36" i="129" s="1"/>
  <c r="D20" i="129"/>
  <c r="D35" i="129" s="1"/>
  <c r="C20" i="129"/>
  <c r="C35" i="129" s="1"/>
  <c r="D19" i="129"/>
  <c r="D34" i="129" s="1"/>
  <c r="C19" i="129"/>
  <c r="C34" i="129" s="1"/>
  <c r="D18" i="129"/>
  <c r="D33" i="129" s="1"/>
  <c r="C18" i="129"/>
  <c r="C33" i="129" s="1"/>
  <c r="D17" i="129"/>
  <c r="D32" i="129" s="1"/>
  <c r="C17" i="129"/>
  <c r="C32" i="129" s="1"/>
  <c r="D16" i="129"/>
  <c r="D31" i="129" s="1"/>
  <c r="C16" i="129"/>
  <c r="C31" i="129" s="1"/>
  <c r="D15" i="129"/>
  <c r="D30" i="129" s="1"/>
  <c r="C15" i="129"/>
  <c r="C30" i="129" s="1"/>
  <c r="D14" i="129"/>
  <c r="D29" i="129" s="1"/>
  <c r="C14" i="129"/>
  <c r="C29" i="129" s="1"/>
  <c r="C13" i="129"/>
  <c r="C28" i="129" s="1"/>
  <c r="D12" i="129"/>
  <c r="D27" i="129" s="1"/>
  <c r="C12" i="129"/>
  <c r="C27" i="129" s="1"/>
  <c r="D11" i="129"/>
  <c r="D26" i="129" s="1"/>
  <c r="C11" i="129"/>
  <c r="C26" i="129" s="1"/>
  <c r="P9" i="129"/>
  <c r="O9" i="129"/>
  <c r="O24" i="129" s="1"/>
  <c r="L9" i="129"/>
  <c r="K9" i="129"/>
  <c r="H9" i="129"/>
  <c r="H24" i="129" s="1"/>
  <c r="G9" i="129"/>
  <c r="G24" i="129" s="1"/>
  <c r="L24" i="129" l="1"/>
  <c r="P24" i="129"/>
  <c r="J9" i="129"/>
  <c r="J24" i="129" s="1"/>
  <c r="K24" i="129"/>
  <c r="N9" i="129"/>
  <c r="N24" i="129" s="1"/>
  <c r="F9" i="129"/>
  <c r="F24" i="129" s="1"/>
  <c r="C9" i="129"/>
  <c r="C24" i="129" s="1"/>
  <c r="B15" i="129"/>
  <c r="B30" i="129" s="1"/>
  <c r="B19" i="129"/>
  <c r="B34" i="129" s="1"/>
  <c r="B21" i="129"/>
  <c r="B36" i="129" s="1"/>
  <c r="B18" i="129"/>
  <c r="B33" i="129" s="1"/>
  <c r="B11" i="129"/>
  <c r="B26" i="129" s="1"/>
  <c r="B13" i="129"/>
  <c r="B28" i="129" s="1"/>
  <c r="B17" i="129"/>
  <c r="B32" i="129" s="1"/>
  <c r="B14" i="129"/>
  <c r="B29" i="129" s="1"/>
  <c r="D9" i="129"/>
  <c r="D24" i="129" s="1"/>
  <c r="B12" i="129"/>
  <c r="B27" i="129" s="1"/>
  <c r="B16" i="129"/>
  <c r="B31" i="129" s="1"/>
  <c r="B20" i="129"/>
  <c r="B35" i="129" s="1"/>
  <c r="B9" i="129" l="1"/>
  <c r="B24" i="129" s="1"/>
  <c r="M35" i="128" l="1"/>
  <c r="M31" i="128"/>
  <c r="M30" i="128"/>
  <c r="M27" i="128"/>
  <c r="M26" i="128"/>
  <c r="M24" i="128"/>
  <c r="M23" i="128"/>
  <c r="M22" i="128"/>
  <c r="M19" i="128"/>
  <c r="M14" i="128"/>
  <c r="M11" i="128"/>
  <c r="L24" i="128"/>
  <c r="L23" i="128"/>
  <c r="L22" i="128"/>
  <c r="L21" i="128"/>
  <c r="L20" i="128"/>
  <c r="L19" i="128"/>
  <c r="L18" i="128"/>
  <c r="L16" i="128"/>
  <c r="L14" i="128"/>
  <c r="L12" i="128"/>
  <c r="L11" i="128"/>
  <c r="K37" i="128"/>
  <c r="K36" i="128"/>
  <c r="K35" i="128"/>
  <c r="K34" i="128"/>
  <c r="K33" i="128"/>
  <c r="K31" i="128"/>
  <c r="K30" i="128"/>
  <c r="K29" i="128"/>
  <c r="K28" i="128"/>
  <c r="K27" i="128"/>
  <c r="K25" i="128"/>
  <c r="K23" i="128"/>
  <c r="K21" i="128"/>
  <c r="K20" i="128"/>
  <c r="K19" i="128"/>
  <c r="K18" i="128"/>
  <c r="K16" i="128"/>
  <c r="K15" i="128"/>
  <c r="K14" i="128"/>
  <c r="K13" i="128"/>
  <c r="K12" i="128"/>
  <c r="K11" i="128"/>
  <c r="J31" i="128"/>
  <c r="J30" i="128"/>
  <c r="J29" i="128"/>
  <c r="J26" i="128"/>
  <c r="J24" i="128"/>
  <c r="J22" i="128"/>
  <c r="J18" i="128"/>
  <c r="J13" i="128"/>
  <c r="J11" i="128"/>
  <c r="I37" i="128"/>
  <c r="I36" i="128"/>
  <c r="I35" i="128"/>
  <c r="I33" i="128"/>
  <c r="I32" i="128"/>
  <c r="I31" i="128"/>
  <c r="I30" i="128"/>
  <c r="I29" i="128"/>
  <c r="I28" i="128"/>
  <c r="I27" i="128"/>
  <c r="I26" i="128"/>
  <c r="I24" i="128"/>
  <c r="I23" i="128"/>
  <c r="I22" i="128"/>
  <c r="I21" i="128"/>
  <c r="I20" i="128"/>
  <c r="I19" i="128"/>
  <c r="I18" i="128"/>
  <c r="I17" i="128"/>
  <c r="I16" i="128"/>
  <c r="I15" i="128"/>
  <c r="I14" i="128"/>
  <c r="I13" i="128"/>
  <c r="I12" i="128"/>
  <c r="I11" i="128"/>
  <c r="H37" i="128"/>
  <c r="H36" i="128"/>
  <c r="H35" i="128"/>
  <c r="H34" i="128"/>
  <c r="H33" i="128"/>
  <c r="H32" i="128"/>
  <c r="H31" i="128"/>
  <c r="H30" i="128"/>
  <c r="H29" i="128"/>
  <c r="H28" i="128"/>
  <c r="H27" i="128"/>
  <c r="H26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13" i="128"/>
  <c r="H12" i="128"/>
  <c r="H11" i="128"/>
  <c r="G37" i="128"/>
  <c r="G36" i="128"/>
  <c r="G35" i="128"/>
  <c r="G34" i="128"/>
  <c r="G33" i="128"/>
  <c r="G32" i="128"/>
  <c r="G31" i="128"/>
  <c r="G30" i="128"/>
  <c r="G29" i="128"/>
  <c r="G28" i="128"/>
  <c r="G27" i="128"/>
  <c r="G26" i="128"/>
  <c r="G23" i="128"/>
  <c r="G22" i="128"/>
  <c r="G21" i="128"/>
  <c r="G20" i="128"/>
  <c r="G19" i="128"/>
  <c r="G18" i="128"/>
  <c r="G17" i="128"/>
  <c r="G16" i="128"/>
  <c r="G15" i="128"/>
  <c r="G14" i="128"/>
  <c r="G13" i="128"/>
  <c r="G12" i="128"/>
  <c r="G11" i="128"/>
  <c r="F24" i="128"/>
  <c r="F22" i="128"/>
  <c r="F13" i="128"/>
  <c r="E35" i="128"/>
  <c r="E32" i="128"/>
  <c r="E30" i="128"/>
  <c r="E26" i="128"/>
  <c r="E24" i="128"/>
  <c r="E20" i="128"/>
  <c r="E18" i="128"/>
  <c r="E14" i="128"/>
  <c r="E13" i="128"/>
  <c r="E12" i="128"/>
  <c r="E11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C37" i="128"/>
  <c r="C36" i="128"/>
  <c r="C35" i="128"/>
  <c r="C34" i="128"/>
  <c r="C33" i="128"/>
  <c r="C32" i="128"/>
  <c r="C31" i="128"/>
  <c r="C30" i="128"/>
  <c r="C29" i="128"/>
  <c r="C28" i="128"/>
  <c r="C27" i="128"/>
  <c r="C26" i="128"/>
  <c r="C25" i="128"/>
  <c r="C24" i="128"/>
  <c r="C23" i="128"/>
  <c r="C22" i="128"/>
  <c r="C21" i="128"/>
  <c r="C20" i="128"/>
  <c r="C19" i="128"/>
  <c r="C18" i="128"/>
  <c r="C17" i="128"/>
  <c r="C16" i="128"/>
  <c r="C15" i="128"/>
  <c r="C14" i="128"/>
  <c r="C13" i="128"/>
  <c r="C12" i="128"/>
  <c r="C11" i="128"/>
  <c r="M67" i="128"/>
  <c r="K67" i="128"/>
  <c r="E67" i="128"/>
  <c r="F67" i="128"/>
  <c r="G67" i="128"/>
  <c r="H67" i="128"/>
  <c r="I67" i="128"/>
  <c r="J67" i="128"/>
  <c r="L67" i="128"/>
  <c r="B95" i="128"/>
  <c r="B94" i="128"/>
  <c r="B93" i="128"/>
  <c r="B92" i="128"/>
  <c r="B91" i="128"/>
  <c r="B90" i="128"/>
  <c r="B89" i="128"/>
  <c r="B88" i="128"/>
  <c r="B87" i="128"/>
  <c r="B86" i="128"/>
  <c r="B85" i="128"/>
  <c r="B84" i="128"/>
  <c r="B83" i="128"/>
  <c r="B82" i="128"/>
  <c r="B81" i="128"/>
  <c r="B80" i="128"/>
  <c r="B79" i="128"/>
  <c r="B78" i="128"/>
  <c r="B77" i="128"/>
  <c r="B76" i="128"/>
  <c r="B75" i="128"/>
  <c r="B74" i="128"/>
  <c r="B73" i="128"/>
  <c r="B72" i="128"/>
  <c r="B71" i="128"/>
  <c r="B70" i="128"/>
  <c r="D67" i="128"/>
  <c r="C67" i="128"/>
  <c r="B67" i="128" l="1"/>
  <c r="B69" i="128"/>
  <c r="B36" i="127" l="1"/>
  <c r="B37" i="128" s="1"/>
  <c r="B35" i="127"/>
  <c r="B36" i="128" s="1"/>
  <c r="B34" i="127"/>
  <c r="B35" i="128" s="1"/>
  <c r="B33" i="127"/>
  <c r="B34" i="128" s="1"/>
  <c r="B32" i="127"/>
  <c r="B33" i="128" s="1"/>
  <c r="B31" i="127"/>
  <c r="B32" i="128" s="1"/>
  <c r="B30" i="127"/>
  <c r="B31" i="128" s="1"/>
  <c r="B29" i="127"/>
  <c r="B30" i="128" s="1"/>
  <c r="B28" i="127"/>
  <c r="B29" i="128" s="1"/>
  <c r="B27" i="127"/>
  <c r="B28" i="128" s="1"/>
  <c r="B26" i="127"/>
  <c r="B27" i="128" s="1"/>
  <c r="B25" i="127"/>
  <c r="B26" i="128" s="1"/>
  <c r="B24" i="127"/>
  <c r="B25" i="128" s="1"/>
  <c r="B23" i="127"/>
  <c r="B24" i="128" s="1"/>
  <c r="B22" i="127"/>
  <c r="B23" i="128" s="1"/>
  <c r="B21" i="127"/>
  <c r="B22" i="128" s="1"/>
  <c r="B20" i="127"/>
  <c r="B21" i="128" s="1"/>
  <c r="B19" i="127"/>
  <c r="B20" i="128" s="1"/>
  <c r="B18" i="127"/>
  <c r="B19" i="128" s="1"/>
  <c r="B17" i="127"/>
  <c r="B18" i="128" s="1"/>
  <c r="B16" i="127"/>
  <c r="B17" i="128" s="1"/>
  <c r="B15" i="127"/>
  <c r="B16" i="128" s="1"/>
  <c r="B14" i="127"/>
  <c r="B15" i="128" s="1"/>
  <c r="B13" i="127"/>
  <c r="B14" i="128" s="1"/>
  <c r="B12" i="127"/>
  <c r="B13" i="128" s="1"/>
  <c r="B11" i="127"/>
  <c r="B12" i="128" s="1"/>
  <c r="B10" i="127"/>
  <c r="B11" i="128" s="1"/>
  <c r="M8" i="127"/>
  <c r="M9" i="128" s="1"/>
  <c r="L8" i="127"/>
  <c r="L9" i="128" s="1"/>
  <c r="K8" i="127"/>
  <c r="K9" i="128" s="1"/>
  <c r="J8" i="127"/>
  <c r="J9" i="128" s="1"/>
  <c r="I8" i="127"/>
  <c r="I9" i="128" s="1"/>
  <c r="H8" i="127"/>
  <c r="H9" i="128" s="1"/>
  <c r="G8" i="127"/>
  <c r="G9" i="128" s="1"/>
  <c r="F8" i="127"/>
  <c r="F9" i="128" s="1"/>
  <c r="E8" i="127"/>
  <c r="E9" i="128" s="1"/>
  <c r="D8" i="127"/>
  <c r="D9" i="128" s="1"/>
  <c r="C8" i="127"/>
  <c r="C9" i="128" s="1"/>
  <c r="B11" i="126"/>
  <c r="B12" i="126"/>
  <c r="B13" i="126"/>
  <c r="B14" i="126"/>
  <c r="B15" i="126"/>
  <c r="B16" i="126"/>
  <c r="B17" i="126"/>
  <c r="B18" i="126"/>
  <c r="B19" i="126"/>
  <c r="B20" i="126"/>
  <c r="B21" i="126"/>
  <c r="B22" i="126"/>
  <c r="B23" i="126"/>
  <c r="B24" i="126"/>
  <c r="B25" i="126"/>
  <c r="B26" i="126"/>
  <c r="B36" i="126"/>
  <c r="B35" i="126"/>
  <c r="B34" i="126"/>
  <c r="B33" i="126"/>
  <c r="B32" i="126"/>
  <c r="B31" i="126"/>
  <c r="B30" i="126"/>
  <c r="B29" i="126"/>
  <c r="B28" i="126"/>
  <c r="B27" i="126"/>
  <c r="B10" i="126"/>
  <c r="M8" i="126"/>
  <c r="L8" i="126"/>
  <c r="K8" i="126"/>
  <c r="J8" i="126"/>
  <c r="I8" i="126"/>
  <c r="H8" i="126"/>
  <c r="G8" i="126"/>
  <c r="F8" i="126"/>
  <c r="E8" i="126"/>
  <c r="D8" i="126"/>
  <c r="C8" i="126"/>
  <c r="B8" i="127" l="1"/>
  <c r="B9" i="128" s="1"/>
  <c r="B8" i="126"/>
  <c r="B11" i="125"/>
  <c r="B12" i="125"/>
  <c r="B13" i="125"/>
  <c r="B14" i="125"/>
  <c r="B15" i="125"/>
  <c r="B16" i="125"/>
  <c r="B17" i="125"/>
  <c r="B18" i="125"/>
  <c r="B19" i="125"/>
  <c r="B20" i="125"/>
  <c r="B21" i="125"/>
  <c r="B22" i="125"/>
  <c r="B23" i="125"/>
  <c r="B24" i="125"/>
  <c r="B25" i="125"/>
  <c r="B26" i="125"/>
  <c r="B27" i="125"/>
  <c r="B28" i="125"/>
  <c r="B29" i="125"/>
  <c r="B30" i="125"/>
  <c r="B31" i="125"/>
  <c r="B32" i="125"/>
  <c r="B33" i="125"/>
  <c r="B34" i="125"/>
  <c r="B35" i="125"/>
  <c r="B36" i="125"/>
  <c r="B10" i="125"/>
  <c r="D8" i="125"/>
  <c r="E8" i="125"/>
  <c r="F8" i="125"/>
  <c r="G8" i="125"/>
  <c r="H8" i="125"/>
  <c r="I8" i="125"/>
  <c r="J8" i="125"/>
  <c r="K8" i="125"/>
  <c r="L8" i="125"/>
  <c r="M8" i="125"/>
  <c r="C8" i="125"/>
  <c r="B8" i="125" l="1"/>
  <c r="P35" i="123"/>
  <c r="O35" i="123"/>
  <c r="N35" i="123"/>
  <c r="P31" i="123"/>
  <c r="O31" i="123"/>
  <c r="N31" i="123"/>
  <c r="P30" i="123"/>
  <c r="O30" i="123"/>
  <c r="N30" i="123"/>
  <c r="P27" i="123"/>
  <c r="O27" i="123"/>
  <c r="N27" i="123"/>
  <c r="P26" i="123"/>
  <c r="O26" i="123"/>
  <c r="N26" i="123"/>
  <c r="L34" i="123"/>
  <c r="K34" i="123"/>
  <c r="J34" i="123"/>
  <c r="L31" i="123"/>
  <c r="K31" i="123"/>
  <c r="J31" i="123"/>
  <c r="L30" i="123"/>
  <c r="K30" i="123"/>
  <c r="J30" i="123"/>
  <c r="L27" i="123"/>
  <c r="K27" i="123"/>
  <c r="J27" i="123"/>
  <c r="L26" i="123"/>
  <c r="K26" i="123"/>
  <c r="J26" i="123"/>
  <c r="H36" i="123"/>
  <c r="G36" i="123"/>
  <c r="F36" i="123"/>
  <c r="H34" i="123"/>
  <c r="G34" i="123"/>
  <c r="F34" i="123"/>
  <c r="H33" i="123"/>
  <c r="G33" i="123"/>
  <c r="F33" i="123"/>
  <c r="H32" i="123"/>
  <c r="G32" i="123"/>
  <c r="F32" i="123"/>
  <c r="H31" i="123"/>
  <c r="G31" i="123"/>
  <c r="F31" i="123"/>
  <c r="H30" i="123"/>
  <c r="G30" i="123"/>
  <c r="F30" i="123"/>
  <c r="H29" i="123"/>
  <c r="G29" i="123"/>
  <c r="F29" i="123"/>
  <c r="H28" i="123"/>
  <c r="G28" i="123"/>
  <c r="F28" i="123"/>
  <c r="H27" i="123"/>
  <c r="G27" i="123"/>
  <c r="F27" i="123"/>
  <c r="H26" i="123"/>
  <c r="G26" i="123"/>
  <c r="F26" i="123"/>
  <c r="N57" i="123" l="1"/>
  <c r="P57" i="123"/>
  <c r="O57" i="123"/>
  <c r="L57" i="123"/>
  <c r="K57" i="123"/>
  <c r="J57" i="123"/>
  <c r="H57" i="123"/>
  <c r="G57" i="123"/>
  <c r="F57" i="123"/>
  <c r="C57" i="123"/>
  <c r="D57" i="123"/>
  <c r="B57" i="123"/>
  <c r="E57" i="123"/>
  <c r="I57" i="123"/>
  <c r="M57" i="123"/>
  <c r="C13" i="123"/>
  <c r="C28" i="123" s="1"/>
  <c r="D13" i="123"/>
  <c r="D28" i="123" s="1"/>
  <c r="C14" i="123"/>
  <c r="C29" i="123" s="1"/>
  <c r="D14" i="123"/>
  <c r="D29" i="123" s="1"/>
  <c r="C15" i="123"/>
  <c r="C30" i="123" s="1"/>
  <c r="D15" i="123"/>
  <c r="D30" i="123" s="1"/>
  <c r="C17" i="123"/>
  <c r="C32" i="123" s="1"/>
  <c r="D17" i="123"/>
  <c r="D32" i="123" s="1"/>
  <c r="C18" i="123"/>
  <c r="C33" i="123" s="1"/>
  <c r="D18" i="123"/>
  <c r="D33" i="123" s="1"/>
  <c r="C19" i="123"/>
  <c r="C34" i="123" s="1"/>
  <c r="D19" i="123"/>
  <c r="D34" i="123" s="1"/>
  <c r="C16" i="123"/>
  <c r="C31" i="123" s="1"/>
  <c r="D16" i="123"/>
  <c r="D31" i="123" s="1"/>
  <c r="C20" i="123"/>
  <c r="C35" i="123" s="1"/>
  <c r="D20" i="123"/>
  <c r="D35" i="123" s="1"/>
  <c r="C21" i="123"/>
  <c r="C36" i="123" s="1"/>
  <c r="D21" i="123"/>
  <c r="D36" i="123" s="1"/>
  <c r="D11" i="123"/>
  <c r="D26" i="123" s="1"/>
  <c r="H9" i="123"/>
  <c r="G9" i="123"/>
  <c r="G24" i="123" l="1"/>
  <c r="H24" i="123"/>
  <c r="B13" i="123"/>
  <c r="B28" i="123" s="1"/>
  <c r="B15" i="123"/>
  <c r="B30" i="123" s="1"/>
  <c r="B14" i="123"/>
  <c r="B29" i="123" s="1"/>
  <c r="B21" i="123"/>
  <c r="B36" i="123" s="1"/>
  <c r="B18" i="123"/>
  <c r="B33" i="123" s="1"/>
  <c r="B19" i="123"/>
  <c r="B34" i="123" s="1"/>
  <c r="B17" i="123"/>
  <c r="B32" i="123" s="1"/>
  <c r="B20" i="123"/>
  <c r="B35" i="123" s="1"/>
  <c r="B16" i="123"/>
  <c r="B31" i="123" s="1"/>
  <c r="K8" i="122"/>
  <c r="P9" i="123" l="1"/>
  <c r="P24" i="123" s="1"/>
  <c r="O9" i="123"/>
  <c r="O24" i="123" s="1"/>
  <c r="J8" i="122"/>
  <c r="I8" i="122"/>
  <c r="H8" i="122"/>
  <c r="G8" i="122"/>
  <c r="F8" i="122"/>
  <c r="E8" i="122"/>
  <c r="D8" i="122"/>
  <c r="C8" i="122"/>
  <c r="N9" i="123" l="1"/>
  <c r="N24" i="123" s="1"/>
  <c r="D12" i="123"/>
  <c r="D27" i="123" s="1"/>
  <c r="L9" i="123"/>
  <c r="L24" i="123" s="1"/>
  <c r="C12" i="123"/>
  <c r="C27" i="123" s="1"/>
  <c r="K9" i="123"/>
  <c r="K24" i="123" s="1"/>
  <c r="C11" i="123"/>
  <c r="C26" i="123" s="1"/>
  <c r="B11" i="123" l="1"/>
  <c r="B26" i="123" s="1"/>
  <c r="B12" i="123"/>
  <c r="B27" i="123" s="1"/>
  <c r="J9" i="123"/>
  <c r="J24" i="123" s="1"/>
  <c r="D9" i="123"/>
  <c r="D24" i="123" s="1"/>
  <c r="F9" i="123" l="1"/>
  <c r="F24" i="123" s="1"/>
  <c r="C9" i="123"/>
  <c r="C24" i="123" s="1"/>
  <c r="B9" i="123" l="1"/>
  <c r="B24" i="123" s="1"/>
  <c r="C25" i="121" l="1"/>
  <c r="B25" i="121"/>
  <c r="C24" i="121"/>
  <c r="B24" i="121"/>
  <c r="C23" i="121"/>
  <c r="B23" i="121"/>
  <c r="C22" i="121"/>
  <c r="B22" i="121"/>
  <c r="C21" i="121"/>
  <c r="B21" i="121"/>
  <c r="C20" i="121"/>
  <c r="B20" i="121"/>
  <c r="C19" i="121"/>
  <c r="B19" i="121"/>
  <c r="C18" i="121"/>
  <c r="B18" i="121"/>
  <c r="C17" i="121"/>
  <c r="B17" i="121"/>
  <c r="C16" i="121"/>
  <c r="B16" i="121"/>
  <c r="C15" i="121"/>
  <c r="B15" i="121"/>
  <c r="C14" i="121"/>
  <c r="B14" i="121"/>
  <c r="C13" i="121"/>
  <c r="B13" i="121"/>
  <c r="C12" i="121"/>
  <c r="B12" i="121"/>
  <c r="C11" i="121"/>
  <c r="B11" i="121"/>
  <c r="C10" i="121"/>
  <c r="B10" i="121"/>
  <c r="C25" i="120"/>
  <c r="B25" i="120"/>
  <c r="C24" i="120"/>
  <c r="B24" i="120"/>
  <c r="C23" i="120"/>
  <c r="B23" i="120"/>
  <c r="C22" i="120"/>
  <c r="B22" i="120"/>
  <c r="C21" i="120"/>
  <c r="B21" i="120"/>
  <c r="C20" i="120"/>
  <c r="B20" i="120"/>
  <c r="C19" i="120"/>
  <c r="B19" i="120"/>
  <c r="C18" i="120"/>
  <c r="B18" i="120"/>
  <c r="C17" i="120"/>
  <c r="B17" i="120"/>
  <c r="C16" i="120"/>
  <c r="B16" i="120"/>
  <c r="C15" i="120"/>
  <c r="B15" i="120"/>
  <c r="C14" i="120"/>
  <c r="B14" i="120"/>
  <c r="C13" i="120"/>
  <c r="B13" i="120"/>
  <c r="C12" i="120"/>
  <c r="B12" i="120"/>
  <c r="C11" i="120"/>
  <c r="B11" i="120"/>
  <c r="C10" i="120"/>
  <c r="B10" i="120"/>
  <c r="P9" i="121"/>
  <c r="O9" i="121"/>
  <c r="N9" i="121"/>
  <c r="L9" i="121"/>
  <c r="K9" i="121"/>
  <c r="J9" i="121"/>
  <c r="H9" i="121"/>
  <c r="G9" i="121"/>
  <c r="F9" i="121"/>
  <c r="P9" i="120"/>
  <c r="O9" i="120"/>
  <c r="N9" i="120"/>
  <c r="L9" i="120"/>
  <c r="K9" i="120"/>
  <c r="J9" i="120"/>
  <c r="H9" i="120"/>
  <c r="G9" i="120"/>
  <c r="F9" i="120"/>
  <c r="C34" i="119"/>
  <c r="B34" i="119"/>
  <c r="C33" i="119"/>
  <c r="B33" i="119"/>
  <c r="C32" i="119"/>
  <c r="B32" i="119"/>
  <c r="C31" i="119"/>
  <c r="B31" i="119"/>
  <c r="C30" i="119"/>
  <c r="B30" i="119"/>
  <c r="C29" i="119"/>
  <c r="B29" i="119"/>
  <c r="C28" i="119"/>
  <c r="B28" i="119"/>
  <c r="C25" i="119"/>
  <c r="B25" i="119"/>
  <c r="C24" i="119"/>
  <c r="B24" i="119"/>
  <c r="C23" i="119"/>
  <c r="B23" i="119"/>
  <c r="C22" i="119"/>
  <c r="B22" i="119"/>
  <c r="C21" i="119"/>
  <c r="B21" i="119"/>
  <c r="C20" i="119"/>
  <c r="B20" i="119"/>
  <c r="C19" i="119"/>
  <c r="B19" i="119"/>
  <c r="P27" i="119"/>
  <c r="O27" i="119"/>
  <c r="N27" i="119"/>
  <c r="L27" i="119"/>
  <c r="K27" i="119"/>
  <c r="J27" i="119"/>
  <c r="H27" i="119"/>
  <c r="G27" i="119"/>
  <c r="F27" i="119"/>
  <c r="P18" i="119"/>
  <c r="O18" i="119"/>
  <c r="N18" i="119"/>
  <c r="L18" i="119"/>
  <c r="K18" i="119"/>
  <c r="J18" i="119"/>
  <c r="H18" i="119"/>
  <c r="G18" i="119"/>
  <c r="F18" i="119"/>
  <c r="P16" i="119"/>
  <c r="O16" i="119"/>
  <c r="N16" i="119"/>
  <c r="L16" i="119"/>
  <c r="K16" i="119"/>
  <c r="J16" i="119"/>
  <c r="H16" i="119"/>
  <c r="G16" i="119"/>
  <c r="F16" i="119"/>
  <c r="P15" i="119"/>
  <c r="O15" i="119"/>
  <c r="N15" i="119"/>
  <c r="L15" i="119"/>
  <c r="K15" i="119"/>
  <c r="J15" i="119"/>
  <c r="H15" i="119"/>
  <c r="G15" i="119"/>
  <c r="F15" i="119"/>
  <c r="P14" i="119"/>
  <c r="O14" i="119"/>
  <c r="N14" i="119"/>
  <c r="L14" i="119"/>
  <c r="K14" i="119"/>
  <c r="J14" i="119"/>
  <c r="H14" i="119"/>
  <c r="G14" i="119"/>
  <c r="F14" i="119"/>
  <c r="P13" i="119"/>
  <c r="O13" i="119"/>
  <c r="N13" i="119"/>
  <c r="L13" i="119"/>
  <c r="K13" i="119"/>
  <c r="J13" i="119"/>
  <c r="H13" i="119"/>
  <c r="G13" i="119"/>
  <c r="F13" i="119"/>
  <c r="P12" i="119"/>
  <c r="O12" i="119"/>
  <c r="N12" i="119"/>
  <c r="L12" i="119"/>
  <c r="K12" i="119"/>
  <c r="J12" i="119"/>
  <c r="H12" i="119"/>
  <c r="G12" i="119"/>
  <c r="F12" i="119"/>
  <c r="P11" i="119"/>
  <c r="O11" i="119"/>
  <c r="N11" i="119"/>
  <c r="L11" i="119"/>
  <c r="K11" i="119"/>
  <c r="J11" i="119"/>
  <c r="H11" i="119"/>
  <c r="G11" i="119"/>
  <c r="F11" i="119"/>
  <c r="P10" i="119"/>
  <c r="O10" i="119"/>
  <c r="N10" i="119"/>
  <c r="L10" i="119"/>
  <c r="K10" i="119"/>
  <c r="J10" i="119"/>
  <c r="H10" i="119"/>
  <c r="G10" i="119"/>
  <c r="F10" i="119"/>
  <c r="C36" i="118"/>
  <c r="B36" i="118"/>
  <c r="C35" i="118"/>
  <c r="B35" i="118"/>
  <c r="C34" i="118"/>
  <c r="B34" i="118"/>
  <c r="C33" i="118"/>
  <c r="B33" i="118"/>
  <c r="C32" i="118"/>
  <c r="B32" i="118"/>
  <c r="C31" i="118"/>
  <c r="B31" i="118"/>
  <c r="C30" i="118"/>
  <c r="B30" i="118"/>
  <c r="C29" i="118"/>
  <c r="B29" i="118"/>
  <c r="D29" i="118" s="1"/>
  <c r="C28" i="118"/>
  <c r="B28" i="118"/>
  <c r="C27" i="118"/>
  <c r="B27" i="118"/>
  <c r="C26" i="118"/>
  <c r="B26" i="118"/>
  <c r="C25" i="118"/>
  <c r="B25" i="118"/>
  <c r="C24" i="118"/>
  <c r="B24" i="118"/>
  <c r="C23" i="118"/>
  <c r="B23" i="118"/>
  <c r="C22" i="118"/>
  <c r="B22" i="118"/>
  <c r="C21" i="118"/>
  <c r="B21" i="118"/>
  <c r="C20" i="118"/>
  <c r="B20" i="118"/>
  <c r="C19" i="118"/>
  <c r="B19" i="118"/>
  <c r="C18" i="118"/>
  <c r="B18" i="118"/>
  <c r="C17" i="118"/>
  <c r="B17" i="118"/>
  <c r="C16" i="118"/>
  <c r="B16" i="118"/>
  <c r="C15" i="118"/>
  <c r="B15" i="118"/>
  <c r="C14" i="118"/>
  <c r="B14" i="118"/>
  <c r="C13" i="118"/>
  <c r="B13" i="118"/>
  <c r="C12" i="118"/>
  <c r="B12" i="118"/>
  <c r="C11" i="118"/>
  <c r="B11" i="118"/>
  <c r="P9" i="118"/>
  <c r="O9" i="118"/>
  <c r="N9" i="118"/>
  <c r="L9" i="118"/>
  <c r="K9" i="118"/>
  <c r="J9" i="118"/>
  <c r="H9" i="118"/>
  <c r="G9" i="118"/>
  <c r="F9" i="118"/>
  <c r="C36" i="117"/>
  <c r="B36" i="117"/>
  <c r="C35" i="117"/>
  <c r="B35" i="117"/>
  <c r="C34" i="117"/>
  <c r="B34" i="117"/>
  <c r="C33" i="117"/>
  <c r="B33" i="117"/>
  <c r="C32" i="117"/>
  <c r="B32" i="117"/>
  <c r="C31" i="117"/>
  <c r="B31" i="117"/>
  <c r="C30" i="117"/>
  <c r="B30" i="117"/>
  <c r="D30" i="117" s="1"/>
  <c r="C29" i="117"/>
  <c r="B29" i="117"/>
  <c r="C28" i="117"/>
  <c r="B28" i="117"/>
  <c r="D28" i="117" s="1"/>
  <c r="C27" i="117"/>
  <c r="B27" i="117"/>
  <c r="C26" i="117"/>
  <c r="B26" i="117"/>
  <c r="C25" i="117"/>
  <c r="B25" i="117"/>
  <c r="C24" i="117"/>
  <c r="B24" i="117"/>
  <c r="D24" i="117" s="1"/>
  <c r="C23" i="117"/>
  <c r="B23" i="117"/>
  <c r="C22" i="117"/>
  <c r="B22" i="117"/>
  <c r="D22" i="117" s="1"/>
  <c r="C21" i="117"/>
  <c r="B21" i="117"/>
  <c r="C20" i="117"/>
  <c r="B20" i="117"/>
  <c r="C19" i="117"/>
  <c r="B19" i="117"/>
  <c r="C18" i="117"/>
  <c r="B18" i="117"/>
  <c r="C17" i="117"/>
  <c r="B17" i="117"/>
  <c r="C16" i="117"/>
  <c r="B16" i="117"/>
  <c r="D16" i="117" s="1"/>
  <c r="C15" i="117"/>
  <c r="B15" i="117"/>
  <c r="C14" i="117"/>
  <c r="B14" i="117"/>
  <c r="D14" i="117" s="1"/>
  <c r="C13" i="117"/>
  <c r="B13" i="117"/>
  <c r="C12" i="117"/>
  <c r="B12" i="117"/>
  <c r="D12" i="117" s="1"/>
  <c r="C11" i="117"/>
  <c r="B11" i="117"/>
  <c r="P9" i="117"/>
  <c r="O9" i="117"/>
  <c r="N9" i="117"/>
  <c r="L9" i="117"/>
  <c r="K9" i="117"/>
  <c r="J9" i="117"/>
  <c r="H9" i="117"/>
  <c r="G9" i="117"/>
  <c r="F9" i="117"/>
  <c r="C17" i="116"/>
  <c r="C16" i="116" s="1"/>
  <c r="B17" i="116"/>
  <c r="C14" i="116"/>
  <c r="B14" i="116"/>
  <c r="C13" i="116"/>
  <c r="B13" i="116"/>
  <c r="P16" i="116"/>
  <c r="O16" i="116"/>
  <c r="N16" i="116"/>
  <c r="L16" i="116"/>
  <c r="K16" i="116"/>
  <c r="J16" i="116"/>
  <c r="H16" i="116"/>
  <c r="G16" i="116"/>
  <c r="F16" i="116"/>
  <c r="P12" i="116"/>
  <c r="O12" i="116"/>
  <c r="N12" i="116"/>
  <c r="L12" i="116"/>
  <c r="K12" i="116"/>
  <c r="J12" i="116"/>
  <c r="H12" i="116"/>
  <c r="G12" i="116"/>
  <c r="F12" i="116"/>
  <c r="P10" i="116"/>
  <c r="O10" i="116"/>
  <c r="N10" i="116"/>
  <c r="L10" i="116"/>
  <c r="K10" i="116"/>
  <c r="J10" i="116"/>
  <c r="H10" i="116"/>
  <c r="G10" i="116"/>
  <c r="F10" i="116"/>
  <c r="P9" i="116"/>
  <c r="O9" i="116"/>
  <c r="N9" i="116"/>
  <c r="L9" i="116"/>
  <c r="L8" i="116" s="1"/>
  <c r="K9" i="116"/>
  <c r="J9" i="116"/>
  <c r="H9" i="116"/>
  <c r="G9" i="116"/>
  <c r="F9" i="116"/>
  <c r="C27" i="111"/>
  <c r="B27" i="111"/>
  <c r="C26" i="111"/>
  <c r="B26" i="111"/>
  <c r="C25" i="111"/>
  <c r="B25" i="111"/>
  <c r="C24" i="111"/>
  <c r="B24" i="111"/>
  <c r="C23" i="111"/>
  <c r="B23" i="111"/>
  <c r="C22" i="111"/>
  <c r="B22" i="111"/>
  <c r="C21" i="111"/>
  <c r="B21" i="111"/>
  <c r="C20" i="111"/>
  <c r="B20" i="111"/>
  <c r="C19" i="111"/>
  <c r="B19" i="111"/>
  <c r="C18" i="111"/>
  <c r="B18" i="111"/>
  <c r="C17" i="111"/>
  <c r="B17" i="111"/>
  <c r="C16" i="111"/>
  <c r="B16" i="111"/>
  <c r="C15" i="111"/>
  <c r="B15" i="111"/>
  <c r="C14" i="111"/>
  <c r="B14" i="111"/>
  <c r="C13" i="111"/>
  <c r="B13" i="111"/>
  <c r="C12" i="111"/>
  <c r="B12" i="111"/>
  <c r="C11" i="111"/>
  <c r="B11" i="111"/>
  <c r="C10" i="111"/>
  <c r="B10" i="111"/>
  <c r="C27" i="110"/>
  <c r="B27" i="110"/>
  <c r="C26" i="110"/>
  <c r="B26" i="110"/>
  <c r="C25" i="110"/>
  <c r="B25" i="110"/>
  <c r="C24" i="110"/>
  <c r="B24" i="110"/>
  <c r="C23" i="110"/>
  <c r="B23" i="110"/>
  <c r="C22" i="110"/>
  <c r="B22" i="110"/>
  <c r="C21" i="110"/>
  <c r="B21" i="110"/>
  <c r="C20" i="110"/>
  <c r="B20" i="110"/>
  <c r="C19" i="110"/>
  <c r="B19" i="110"/>
  <c r="C18" i="110"/>
  <c r="B18" i="110"/>
  <c r="C17" i="110"/>
  <c r="B17" i="110"/>
  <c r="C16" i="110"/>
  <c r="B16" i="110"/>
  <c r="C15" i="110"/>
  <c r="B15" i="110"/>
  <c r="C14" i="110"/>
  <c r="B14" i="110"/>
  <c r="C13" i="110"/>
  <c r="B13" i="110"/>
  <c r="C12" i="110"/>
  <c r="B12" i="110"/>
  <c r="C11" i="110"/>
  <c r="B11" i="110"/>
  <c r="C10" i="110"/>
  <c r="B10" i="110"/>
  <c r="C29" i="115"/>
  <c r="D29" i="115" s="1"/>
  <c r="B29" i="115"/>
  <c r="C28" i="115"/>
  <c r="B28" i="115"/>
  <c r="D28" i="115" s="1"/>
  <c r="C27" i="115"/>
  <c r="B27" i="115"/>
  <c r="C26" i="115"/>
  <c r="B26" i="115"/>
  <c r="C25" i="115"/>
  <c r="D25" i="115" s="1"/>
  <c r="B25" i="115"/>
  <c r="C24" i="115"/>
  <c r="B24" i="115"/>
  <c r="C23" i="115"/>
  <c r="B23" i="115"/>
  <c r="C22" i="115"/>
  <c r="B22" i="115"/>
  <c r="C21" i="115"/>
  <c r="D21" i="115" s="1"/>
  <c r="B21" i="115"/>
  <c r="C20" i="115"/>
  <c r="B20" i="115"/>
  <c r="D20" i="115" s="1"/>
  <c r="C19" i="115"/>
  <c r="B19" i="115"/>
  <c r="C18" i="115"/>
  <c r="B18" i="115"/>
  <c r="C17" i="115"/>
  <c r="D17" i="115" s="1"/>
  <c r="B17" i="115"/>
  <c r="C16" i="115"/>
  <c r="B16" i="115"/>
  <c r="D16" i="115" s="1"/>
  <c r="C15" i="115"/>
  <c r="B15" i="115"/>
  <c r="C14" i="115"/>
  <c r="B14" i="115"/>
  <c r="C13" i="115"/>
  <c r="D13" i="115" s="1"/>
  <c r="B13" i="115"/>
  <c r="C12" i="115"/>
  <c r="B12" i="115"/>
  <c r="D12" i="115" s="1"/>
  <c r="C11" i="115"/>
  <c r="B11" i="115"/>
  <c r="C10" i="115"/>
  <c r="B10" i="115"/>
  <c r="AB9" i="115"/>
  <c r="AA9" i="115"/>
  <c r="Z9" i="115"/>
  <c r="X9" i="115"/>
  <c r="W9" i="115"/>
  <c r="V9" i="115"/>
  <c r="T9" i="115"/>
  <c r="S9" i="115"/>
  <c r="R9" i="115"/>
  <c r="P9" i="115"/>
  <c r="O9" i="115"/>
  <c r="N9" i="115"/>
  <c r="L9" i="115"/>
  <c r="K9" i="115"/>
  <c r="J9" i="115"/>
  <c r="H9" i="115"/>
  <c r="G9" i="115"/>
  <c r="F9" i="115"/>
  <c r="C29" i="114"/>
  <c r="B29" i="114"/>
  <c r="D29" i="114" s="1"/>
  <c r="C28" i="114"/>
  <c r="B28" i="114"/>
  <c r="C27" i="114"/>
  <c r="B27" i="114"/>
  <c r="C26" i="114"/>
  <c r="B26" i="114"/>
  <c r="C25" i="114"/>
  <c r="B25" i="114"/>
  <c r="C24" i="114"/>
  <c r="B24" i="114"/>
  <c r="C23" i="114"/>
  <c r="B23" i="114"/>
  <c r="C22" i="114"/>
  <c r="B22" i="114"/>
  <c r="C21" i="114"/>
  <c r="B21" i="114"/>
  <c r="C20" i="114"/>
  <c r="B20" i="114"/>
  <c r="C19" i="114"/>
  <c r="B19" i="114"/>
  <c r="C18" i="114"/>
  <c r="B18" i="114"/>
  <c r="C17" i="114"/>
  <c r="B17" i="114"/>
  <c r="C16" i="114"/>
  <c r="B16" i="114"/>
  <c r="C15" i="114"/>
  <c r="B15" i="114"/>
  <c r="C14" i="114"/>
  <c r="B14" i="114"/>
  <c r="C13" i="114"/>
  <c r="B13" i="114"/>
  <c r="C12" i="114"/>
  <c r="B12" i="114"/>
  <c r="C11" i="114"/>
  <c r="B11" i="114"/>
  <c r="C10" i="114"/>
  <c r="B10" i="114"/>
  <c r="AB9" i="114"/>
  <c r="AA9" i="114"/>
  <c r="Z9" i="114"/>
  <c r="X9" i="114"/>
  <c r="W9" i="114"/>
  <c r="V9" i="114"/>
  <c r="T9" i="114"/>
  <c r="S9" i="114"/>
  <c r="R9" i="114"/>
  <c r="P9" i="114"/>
  <c r="O9" i="114"/>
  <c r="N9" i="114"/>
  <c r="L9" i="114"/>
  <c r="K9" i="114"/>
  <c r="J9" i="114"/>
  <c r="H9" i="114"/>
  <c r="G9" i="114"/>
  <c r="F9" i="114"/>
  <c r="C29" i="113"/>
  <c r="B29" i="113"/>
  <c r="C28" i="113"/>
  <c r="B28" i="113"/>
  <c r="C27" i="113"/>
  <c r="B27" i="113"/>
  <c r="C26" i="113"/>
  <c r="B26" i="113"/>
  <c r="C25" i="113"/>
  <c r="B25" i="113"/>
  <c r="C24" i="113"/>
  <c r="B24" i="113"/>
  <c r="C23" i="113"/>
  <c r="B23" i="113"/>
  <c r="C22" i="113"/>
  <c r="B22" i="113"/>
  <c r="C21" i="113"/>
  <c r="B21" i="113"/>
  <c r="C20" i="113"/>
  <c r="B20" i="113"/>
  <c r="C19" i="113"/>
  <c r="B19" i="113"/>
  <c r="C18" i="113"/>
  <c r="B18" i="113"/>
  <c r="C17" i="113"/>
  <c r="B17" i="113"/>
  <c r="C16" i="113"/>
  <c r="B16" i="113"/>
  <c r="C15" i="113"/>
  <c r="B15" i="113"/>
  <c r="C14" i="113"/>
  <c r="B14" i="113"/>
  <c r="C13" i="113"/>
  <c r="B13" i="113"/>
  <c r="C12" i="113"/>
  <c r="B12" i="113"/>
  <c r="C11" i="113"/>
  <c r="B11" i="113"/>
  <c r="C10" i="113"/>
  <c r="B10" i="113"/>
  <c r="AB9" i="113"/>
  <c r="AA9" i="113"/>
  <c r="Z9" i="113"/>
  <c r="X9" i="113"/>
  <c r="W9" i="113"/>
  <c r="V9" i="113"/>
  <c r="T9" i="113"/>
  <c r="S9" i="113"/>
  <c r="R9" i="113"/>
  <c r="P9" i="113"/>
  <c r="O9" i="113"/>
  <c r="N9" i="113"/>
  <c r="L9" i="113"/>
  <c r="K9" i="113"/>
  <c r="J9" i="113"/>
  <c r="H9" i="113"/>
  <c r="G9" i="113"/>
  <c r="F9" i="113"/>
  <c r="X9" i="111"/>
  <c r="W9" i="111"/>
  <c r="V9" i="111"/>
  <c r="T9" i="111"/>
  <c r="S9" i="111"/>
  <c r="R9" i="111"/>
  <c r="P9" i="111"/>
  <c r="O9" i="111"/>
  <c r="N9" i="111"/>
  <c r="L9" i="111"/>
  <c r="K9" i="111"/>
  <c r="J9" i="111"/>
  <c r="H9" i="111"/>
  <c r="G9" i="111"/>
  <c r="F9" i="111"/>
  <c r="X9" i="110"/>
  <c r="W9" i="110"/>
  <c r="V9" i="110"/>
  <c r="T9" i="110"/>
  <c r="S9" i="110"/>
  <c r="R9" i="110"/>
  <c r="P9" i="110"/>
  <c r="O9" i="110"/>
  <c r="N9" i="110"/>
  <c r="L9" i="110"/>
  <c r="K9" i="110"/>
  <c r="J9" i="110"/>
  <c r="H9" i="110"/>
  <c r="G9" i="110"/>
  <c r="F9" i="110"/>
  <c r="C32" i="105"/>
  <c r="B32" i="105"/>
  <c r="C31" i="105"/>
  <c r="B31" i="105"/>
  <c r="C30" i="105"/>
  <c r="B30" i="105"/>
  <c r="C29" i="105"/>
  <c r="B29" i="105"/>
  <c r="C28" i="105"/>
  <c r="B28" i="105"/>
  <c r="D28" i="105" s="1"/>
  <c r="C27" i="105"/>
  <c r="B27" i="105"/>
  <c r="C26" i="105"/>
  <c r="B26" i="105"/>
  <c r="C25" i="105"/>
  <c r="B25" i="105"/>
  <c r="C24" i="105"/>
  <c r="B24" i="105"/>
  <c r="D24" i="105" s="1"/>
  <c r="C23" i="105"/>
  <c r="B23" i="105"/>
  <c r="C22" i="105"/>
  <c r="B22" i="105"/>
  <c r="C21" i="105"/>
  <c r="B21" i="105"/>
  <c r="D21" i="105" s="1"/>
  <c r="C20" i="105"/>
  <c r="B20" i="105"/>
  <c r="C19" i="105"/>
  <c r="B19" i="105"/>
  <c r="C18" i="105"/>
  <c r="B18" i="105"/>
  <c r="C17" i="105"/>
  <c r="B17" i="105"/>
  <c r="D17" i="105" s="1"/>
  <c r="C16" i="105"/>
  <c r="B16" i="105"/>
  <c r="C15" i="105"/>
  <c r="B15" i="105"/>
  <c r="C14" i="105"/>
  <c r="B14" i="105"/>
  <c r="C13" i="105"/>
  <c r="B13" i="105"/>
  <c r="C12" i="105"/>
  <c r="B12" i="105"/>
  <c r="C11" i="105"/>
  <c r="B11" i="105"/>
  <c r="X9" i="105"/>
  <c r="W9" i="105"/>
  <c r="V9" i="105"/>
  <c r="T9" i="105"/>
  <c r="S9" i="105"/>
  <c r="R9" i="105"/>
  <c r="P9" i="105"/>
  <c r="O9" i="105"/>
  <c r="N9" i="105"/>
  <c r="L9" i="105"/>
  <c r="K9" i="105"/>
  <c r="J9" i="105"/>
  <c r="H9" i="105"/>
  <c r="G9" i="105"/>
  <c r="F9" i="105"/>
  <c r="C32" i="104"/>
  <c r="B32" i="104"/>
  <c r="C31" i="104"/>
  <c r="B31" i="104"/>
  <c r="C30" i="104"/>
  <c r="B30" i="104"/>
  <c r="C29" i="104"/>
  <c r="B29" i="104"/>
  <c r="C28" i="104"/>
  <c r="B28" i="104"/>
  <c r="C27" i="104"/>
  <c r="B27" i="104"/>
  <c r="C26" i="104"/>
  <c r="B26" i="104"/>
  <c r="C25" i="104"/>
  <c r="B25" i="104"/>
  <c r="C24" i="104"/>
  <c r="B24" i="104"/>
  <c r="C23" i="104"/>
  <c r="B23" i="104"/>
  <c r="C22" i="104"/>
  <c r="B22" i="104"/>
  <c r="C21" i="104"/>
  <c r="B21" i="104"/>
  <c r="C20" i="104"/>
  <c r="B20" i="104"/>
  <c r="C19" i="104"/>
  <c r="B19" i="104"/>
  <c r="C18" i="104"/>
  <c r="B18" i="104"/>
  <c r="C17" i="104"/>
  <c r="B17" i="104"/>
  <c r="C16" i="104"/>
  <c r="B16" i="104"/>
  <c r="C15" i="104"/>
  <c r="B15" i="104"/>
  <c r="C14" i="104"/>
  <c r="B14" i="104"/>
  <c r="C13" i="104"/>
  <c r="B13" i="104"/>
  <c r="C12" i="104"/>
  <c r="B12" i="104"/>
  <c r="C11" i="104"/>
  <c r="B11" i="104"/>
  <c r="X9" i="104"/>
  <c r="W9" i="104"/>
  <c r="V9" i="104"/>
  <c r="T9" i="104"/>
  <c r="S9" i="104"/>
  <c r="R9" i="104"/>
  <c r="P9" i="104"/>
  <c r="O9" i="104"/>
  <c r="N9" i="104"/>
  <c r="L9" i="104"/>
  <c r="K9" i="104"/>
  <c r="J9" i="104"/>
  <c r="H9" i="104"/>
  <c r="G9" i="104"/>
  <c r="F9" i="104"/>
  <c r="C17" i="103"/>
  <c r="B17" i="103"/>
  <c r="B16" i="103" s="1"/>
  <c r="C14" i="103"/>
  <c r="B14" i="103"/>
  <c r="C13" i="103"/>
  <c r="B13" i="103"/>
  <c r="X16" i="103"/>
  <c r="W16" i="103"/>
  <c r="V16" i="103"/>
  <c r="T16" i="103"/>
  <c r="S16" i="103"/>
  <c r="R16" i="103"/>
  <c r="P16" i="103"/>
  <c r="O16" i="103"/>
  <c r="N16" i="103"/>
  <c r="L16" i="103"/>
  <c r="K16" i="103"/>
  <c r="J16" i="103"/>
  <c r="H16" i="103"/>
  <c r="G16" i="103"/>
  <c r="F16" i="103"/>
  <c r="X12" i="103"/>
  <c r="W12" i="103"/>
  <c r="V12" i="103"/>
  <c r="T12" i="103"/>
  <c r="S12" i="103"/>
  <c r="R12" i="103"/>
  <c r="P12" i="103"/>
  <c r="O12" i="103"/>
  <c r="N12" i="103"/>
  <c r="L12" i="103"/>
  <c r="K12" i="103"/>
  <c r="J12" i="103"/>
  <c r="H12" i="103"/>
  <c r="G12" i="103"/>
  <c r="F12" i="103"/>
  <c r="X10" i="103"/>
  <c r="W10" i="103"/>
  <c r="V10" i="103"/>
  <c r="T10" i="103"/>
  <c r="S10" i="103"/>
  <c r="R10" i="103"/>
  <c r="P10" i="103"/>
  <c r="O10" i="103"/>
  <c r="N10" i="103"/>
  <c r="L10" i="103"/>
  <c r="K10" i="103"/>
  <c r="J10" i="103"/>
  <c r="H10" i="103"/>
  <c r="G10" i="103"/>
  <c r="F10" i="103"/>
  <c r="X9" i="103"/>
  <c r="W9" i="103"/>
  <c r="V9" i="103"/>
  <c r="T9" i="103"/>
  <c r="S9" i="103"/>
  <c r="R9" i="103"/>
  <c r="P9" i="103"/>
  <c r="O9" i="103"/>
  <c r="N9" i="103"/>
  <c r="L9" i="103"/>
  <c r="K9" i="103"/>
  <c r="J9" i="103"/>
  <c r="H9" i="103"/>
  <c r="G9" i="103"/>
  <c r="F9" i="103"/>
  <c r="C34" i="102"/>
  <c r="B34" i="102"/>
  <c r="C33" i="102"/>
  <c r="B33" i="102"/>
  <c r="C32" i="102"/>
  <c r="B32" i="102"/>
  <c r="D32" i="102" s="1"/>
  <c r="C31" i="102"/>
  <c r="B31" i="102"/>
  <c r="D31" i="102" s="1"/>
  <c r="C30" i="102"/>
  <c r="B30" i="102"/>
  <c r="C29" i="102"/>
  <c r="B29" i="102"/>
  <c r="C28" i="102"/>
  <c r="B28" i="102"/>
  <c r="AB27" i="102"/>
  <c r="AA27" i="102"/>
  <c r="Z27" i="102"/>
  <c r="X27" i="102"/>
  <c r="W27" i="102"/>
  <c r="V27" i="102"/>
  <c r="T27" i="102"/>
  <c r="S27" i="102"/>
  <c r="R27" i="102"/>
  <c r="P27" i="102"/>
  <c r="O27" i="102"/>
  <c r="N27" i="102"/>
  <c r="L27" i="102"/>
  <c r="K27" i="102"/>
  <c r="J27" i="102"/>
  <c r="H27" i="102"/>
  <c r="G27" i="102"/>
  <c r="F27" i="102"/>
  <c r="C25" i="102"/>
  <c r="B25" i="102"/>
  <c r="C24" i="102"/>
  <c r="B24" i="102"/>
  <c r="C23" i="102"/>
  <c r="B23" i="102"/>
  <c r="C22" i="102"/>
  <c r="B22" i="102"/>
  <c r="D22" i="102" s="1"/>
  <c r="C21" i="102"/>
  <c r="B21" i="102"/>
  <c r="C20" i="102"/>
  <c r="B20" i="102"/>
  <c r="C19" i="102"/>
  <c r="B19" i="102"/>
  <c r="AB18" i="102"/>
  <c r="AA18" i="102"/>
  <c r="Z18" i="102"/>
  <c r="X18" i="102"/>
  <c r="W18" i="102"/>
  <c r="V18" i="102"/>
  <c r="T18" i="102"/>
  <c r="S18" i="102"/>
  <c r="R18" i="102"/>
  <c r="P18" i="102"/>
  <c r="O18" i="102"/>
  <c r="N18" i="102"/>
  <c r="L18" i="102"/>
  <c r="K18" i="102"/>
  <c r="J18" i="102"/>
  <c r="H18" i="102"/>
  <c r="G18" i="102"/>
  <c r="F18" i="102"/>
  <c r="AB16" i="102"/>
  <c r="AA16" i="102"/>
  <c r="Z16" i="102"/>
  <c r="X16" i="102"/>
  <c r="W16" i="102"/>
  <c r="V16" i="102"/>
  <c r="T16" i="102"/>
  <c r="S16" i="102"/>
  <c r="R16" i="102"/>
  <c r="P16" i="102"/>
  <c r="O16" i="102"/>
  <c r="N16" i="102"/>
  <c r="L16" i="102"/>
  <c r="K16" i="102"/>
  <c r="J16" i="102"/>
  <c r="H16" i="102"/>
  <c r="G16" i="102"/>
  <c r="F16" i="102"/>
  <c r="AB15" i="102"/>
  <c r="AA15" i="102"/>
  <c r="Z15" i="102"/>
  <c r="X15" i="102"/>
  <c r="W15" i="102"/>
  <c r="V15" i="102"/>
  <c r="T15" i="102"/>
  <c r="S15" i="102"/>
  <c r="R15" i="102"/>
  <c r="P15" i="102"/>
  <c r="O15" i="102"/>
  <c r="N15" i="102"/>
  <c r="L15" i="102"/>
  <c r="K15" i="102"/>
  <c r="J15" i="102"/>
  <c r="H15" i="102"/>
  <c r="G15" i="102"/>
  <c r="F15" i="102"/>
  <c r="AB14" i="102"/>
  <c r="AA14" i="102"/>
  <c r="Z14" i="102"/>
  <c r="X14" i="102"/>
  <c r="W14" i="102"/>
  <c r="V14" i="102"/>
  <c r="T14" i="102"/>
  <c r="S14" i="102"/>
  <c r="R14" i="102"/>
  <c r="P14" i="102"/>
  <c r="O14" i="102"/>
  <c r="N14" i="102"/>
  <c r="L14" i="102"/>
  <c r="K14" i="102"/>
  <c r="J14" i="102"/>
  <c r="H14" i="102"/>
  <c r="G14" i="102"/>
  <c r="F14" i="102"/>
  <c r="AB13" i="102"/>
  <c r="AA13" i="102"/>
  <c r="Z13" i="102"/>
  <c r="X13" i="102"/>
  <c r="W13" i="102"/>
  <c r="V13" i="102"/>
  <c r="T13" i="102"/>
  <c r="S13" i="102"/>
  <c r="R13" i="102"/>
  <c r="P13" i="102"/>
  <c r="O13" i="102"/>
  <c r="N13" i="102"/>
  <c r="L13" i="102"/>
  <c r="K13" i="102"/>
  <c r="J13" i="102"/>
  <c r="H13" i="102"/>
  <c r="G13" i="102"/>
  <c r="F13" i="102"/>
  <c r="AB12" i="102"/>
  <c r="AA12" i="102"/>
  <c r="Z12" i="102"/>
  <c r="X12" i="102"/>
  <c r="W12" i="102"/>
  <c r="V12" i="102"/>
  <c r="T12" i="102"/>
  <c r="S12" i="102"/>
  <c r="R12" i="102"/>
  <c r="P12" i="102"/>
  <c r="O12" i="102"/>
  <c r="N12" i="102"/>
  <c r="L12" i="102"/>
  <c r="K12" i="102"/>
  <c r="J12" i="102"/>
  <c r="H12" i="102"/>
  <c r="G12" i="102"/>
  <c r="F12" i="102"/>
  <c r="AB11" i="102"/>
  <c r="AA11" i="102"/>
  <c r="Z11" i="102"/>
  <c r="X11" i="102"/>
  <c r="W11" i="102"/>
  <c r="V11" i="102"/>
  <c r="T11" i="102"/>
  <c r="S11" i="102"/>
  <c r="R11" i="102"/>
  <c r="P11" i="102"/>
  <c r="O11" i="102"/>
  <c r="N11" i="102"/>
  <c r="L11" i="102"/>
  <c r="K11" i="102"/>
  <c r="J11" i="102"/>
  <c r="H11" i="102"/>
  <c r="G11" i="102"/>
  <c r="F11" i="102"/>
  <c r="AB10" i="102"/>
  <c r="AA10" i="102"/>
  <c r="Z10" i="102"/>
  <c r="X10" i="102"/>
  <c r="W10" i="102"/>
  <c r="V10" i="102"/>
  <c r="T10" i="102"/>
  <c r="S10" i="102"/>
  <c r="R10" i="102"/>
  <c r="P10" i="102"/>
  <c r="O10" i="102"/>
  <c r="N10" i="102"/>
  <c r="L10" i="102"/>
  <c r="K10" i="102"/>
  <c r="J10" i="102"/>
  <c r="H10" i="102"/>
  <c r="G10" i="102"/>
  <c r="F10" i="102"/>
  <c r="AB16" i="100"/>
  <c r="AA16" i="100"/>
  <c r="Z16" i="100"/>
  <c r="X16" i="100"/>
  <c r="W16" i="100"/>
  <c r="V16" i="100"/>
  <c r="T16" i="100"/>
  <c r="S16" i="100"/>
  <c r="R16" i="100"/>
  <c r="P16" i="100"/>
  <c r="O16" i="100"/>
  <c r="N16" i="100"/>
  <c r="L16" i="100"/>
  <c r="K16" i="100"/>
  <c r="J16" i="100"/>
  <c r="H16" i="100"/>
  <c r="G16" i="100"/>
  <c r="F16" i="100"/>
  <c r="B18" i="100"/>
  <c r="C18" i="100"/>
  <c r="B19" i="100"/>
  <c r="C19" i="100"/>
  <c r="D22" i="119" l="1"/>
  <c r="D20" i="110"/>
  <c r="D11" i="113"/>
  <c r="D23" i="113"/>
  <c r="D27" i="113"/>
  <c r="D24" i="115"/>
  <c r="D18" i="120"/>
  <c r="D14" i="121"/>
  <c r="D18" i="100"/>
  <c r="D11" i="115"/>
  <c r="D17" i="113"/>
  <c r="D15" i="113"/>
  <c r="D19" i="120"/>
  <c r="D15" i="121"/>
  <c r="D19" i="121"/>
  <c r="D23" i="121"/>
  <c r="D15" i="111"/>
  <c r="D23" i="111"/>
  <c r="D14" i="111"/>
  <c r="D22" i="111"/>
  <c r="D23" i="110"/>
  <c r="D10" i="110"/>
  <c r="D18" i="110"/>
  <c r="D22" i="110"/>
  <c r="D26" i="110"/>
  <c r="D16" i="114"/>
  <c r="D20" i="114"/>
  <c r="D24" i="114"/>
  <c r="D28" i="114"/>
  <c r="D13" i="110"/>
  <c r="D17" i="110"/>
  <c r="D25" i="110"/>
  <c r="C9" i="111"/>
  <c r="D13" i="111"/>
  <c r="D21" i="111"/>
  <c r="D25" i="111"/>
  <c r="B9" i="116"/>
  <c r="D32" i="117"/>
  <c r="D12" i="120"/>
  <c r="D14" i="114"/>
  <c r="D26" i="114"/>
  <c r="O8" i="116"/>
  <c r="D33" i="117"/>
  <c r="D18" i="118"/>
  <c r="D26" i="118"/>
  <c r="D34" i="118"/>
  <c r="D13" i="120"/>
  <c r="D25" i="120"/>
  <c r="D12" i="113"/>
  <c r="D16" i="113"/>
  <c r="D20" i="113"/>
  <c r="D24" i="113"/>
  <c r="D28" i="113"/>
  <c r="D19" i="114"/>
  <c r="D27" i="114"/>
  <c r="D10" i="115"/>
  <c r="D14" i="115"/>
  <c r="D18" i="115"/>
  <c r="D22" i="115"/>
  <c r="D26" i="115"/>
  <c r="D16" i="110"/>
  <c r="D24" i="110"/>
  <c r="D12" i="111"/>
  <c r="D20" i="111"/>
  <c r="D15" i="118"/>
  <c r="D19" i="118"/>
  <c r="D23" i="118"/>
  <c r="D31" i="118"/>
  <c r="N8" i="116"/>
  <c r="C27" i="119"/>
  <c r="D21" i="113"/>
  <c r="B9" i="114"/>
  <c r="D12" i="110"/>
  <c r="D24" i="119"/>
  <c r="C9" i="120"/>
  <c r="D19" i="115"/>
  <c r="B9" i="121"/>
  <c r="D29" i="102"/>
  <c r="D33" i="102"/>
  <c r="D11" i="105"/>
  <c r="D19" i="105"/>
  <c r="D23" i="105"/>
  <c r="D27" i="105"/>
  <c r="D14" i="113"/>
  <c r="D26" i="113"/>
  <c r="D13" i="114"/>
  <c r="D17" i="114"/>
  <c r="D21" i="114"/>
  <c r="D25" i="114"/>
  <c r="D27" i="115"/>
  <c r="D17" i="111"/>
  <c r="D21" i="120"/>
  <c r="D21" i="119"/>
  <c r="D25" i="119"/>
  <c r="D31" i="119"/>
  <c r="D11" i="118"/>
  <c r="D28" i="118"/>
  <c r="D36" i="118"/>
  <c r="D13" i="116"/>
  <c r="D17" i="116"/>
  <c r="D16" i="116" s="1"/>
  <c r="D31" i="105"/>
  <c r="D18" i="105"/>
  <c r="C9" i="103"/>
  <c r="Z9" i="102"/>
  <c r="B27" i="102"/>
  <c r="D30" i="102"/>
  <c r="D15" i="105"/>
  <c r="C9" i="113"/>
  <c r="D19" i="113"/>
  <c r="D12" i="114"/>
  <c r="D23" i="114"/>
  <c r="C9" i="115"/>
  <c r="D23" i="115"/>
  <c r="C10" i="119"/>
  <c r="B11" i="119"/>
  <c r="B13" i="119"/>
  <c r="D14" i="120"/>
  <c r="D22" i="120"/>
  <c r="D10" i="121"/>
  <c r="D18" i="121"/>
  <c r="D22" i="121"/>
  <c r="O9" i="102"/>
  <c r="L9" i="102"/>
  <c r="W9" i="102"/>
  <c r="C13" i="102"/>
  <c r="B9" i="103"/>
  <c r="C10" i="103"/>
  <c r="D12" i="105"/>
  <c r="B10" i="116"/>
  <c r="D13" i="113"/>
  <c r="C10" i="116"/>
  <c r="C18" i="102"/>
  <c r="B9" i="113"/>
  <c r="D10" i="114"/>
  <c r="H8" i="116"/>
  <c r="D35" i="118"/>
  <c r="D19" i="119"/>
  <c r="D23" i="119"/>
  <c r="D29" i="119"/>
  <c r="B15" i="102"/>
  <c r="D20" i="102"/>
  <c r="D24" i="102"/>
  <c r="D12" i="118"/>
  <c r="D20" i="118"/>
  <c r="D27" i="118"/>
  <c r="J9" i="119"/>
  <c r="C14" i="119"/>
  <c r="B15" i="119"/>
  <c r="D16" i="120"/>
  <c r="D20" i="120"/>
  <c r="D24" i="120"/>
  <c r="D12" i="121"/>
  <c r="D16" i="121"/>
  <c r="D24" i="121"/>
  <c r="G9" i="102"/>
  <c r="R9" i="102"/>
  <c r="AB9" i="102"/>
  <c r="D18" i="113"/>
  <c r="D25" i="113"/>
  <c r="D11" i="114"/>
  <c r="D18" i="114"/>
  <c r="D21" i="102"/>
  <c r="D22" i="105"/>
  <c r="D22" i="113"/>
  <c r="D29" i="113"/>
  <c r="D15" i="114"/>
  <c r="D22" i="114"/>
  <c r="D15" i="115"/>
  <c r="D13" i="118"/>
  <c r="D21" i="118"/>
  <c r="D13" i="121"/>
  <c r="D17" i="121"/>
  <c r="D21" i="121"/>
  <c r="C9" i="121"/>
  <c r="D11" i="121"/>
  <c r="D20" i="121"/>
  <c r="D25" i="121"/>
  <c r="D23" i="120"/>
  <c r="D11" i="120"/>
  <c r="D10" i="120"/>
  <c r="D15" i="120"/>
  <c r="D17" i="120"/>
  <c r="B9" i="120"/>
  <c r="B12" i="119"/>
  <c r="C15" i="119"/>
  <c r="B16" i="119"/>
  <c r="C12" i="119"/>
  <c r="C16" i="119"/>
  <c r="B10" i="119"/>
  <c r="B14" i="119"/>
  <c r="B27" i="119"/>
  <c r="D30" i="119"/>
  <c r="D32" i="119"/>
  <c r="D34" i="119"/>
  <c r="G9" i="119"/>
  <c r="O9" i="119"/>
  <c r="C13" i="119"/>
  <c r="L9" i="119"/>
  <c r="C11" i="119"/>
  <c r="H9" i="119"/>
  <c r="N9" i="119"/>
  <c r="F9" i="119"/>
  <c r="K9" i="119"/>
  <c r="P9" i="119"/>
  <c r="C18" i="119"/>
  <c r="D20" i="119"/>
  <c r="B18" i="119"/>
  <c r="D33" i="119"/>
  <c r="D28" i="119"/>
  <c r="D14" i="118"/>
  <c r="D16" i="118"/>
  <c r="D25" i="118"/>
  <c r="D30" i="118"/>
  <c r="D32" i="118"/>
  <c r="C9" i="118"/>
  <c r="D17" i="118"/>
  <c r="D22" i="118"/>
  <c r="D24" i="118"/>
  <c r="D33" i="118"/>
  <c r="B9" i="118"/>
  <c r="D26" i="117"/>
  <c r="D27" i="117"/>
  <c r="D36" i="117"/>
  <c r="D13" i="117"/>
  <c r="D20" i="117"/>
  <c r="C9" i="117"/>
  <c r="D17" i="117"/>
  <c r="D21" i="117"/>
  <c r="D29" i="117"/>
  <c r="D15" i="117"/>
  <c r="D31" i="117"/>
  <c r="D19" i="117"/>
  <c r="D35" i="117"/>
  <c r="D18" i="117"/>
  <c r="D23" i="117"/>
  <c r="D25" i="117"/>
  <c r="D34" i="117"/>
  <c r="D11" i="117"/>
  <c r="B9" i="117"/>
  <c r="C9" i="116"/>
  <c r="D9" i="116" s="1"/>
  <c r="G8" i="116"/>
  <c r="J8" i="116"/>
  <c r="C12" i="116"/>
  <c r="F8" i="116"/>
  <c r="K8" i="116"/>
  <c r="P8" i="116"/>
  <c r="D14" i="116"/>
  <c r="D12" i="116" s="1"/>
  <c r="C8" i="116"/>
  <c r="B16" i="116"/>
  <c r="B12" i="116"/>
  <c r="D10" i="111"/>
  <c r="D19" i="111"/>
  <c r="D24" i="111"/>
  <c r="D26" i="111"/>
  <c r="D11" i="111"/>
  <c r="D16" i="111"/>
  <c r="D18" i="111"/>
  <c r="D27" i="111"/>
  <c r="D11" i="110"/>
  <c r="D27" i="110"/>
  <c r="D15" i="110"/>
  <c r="C9" i="110"/>
  <c r="D14" i="110"/>
  <c r="D19" i="110"/>
  <c r="D21" i="110"/>
  <c r="C9" i="114"/>
  <c r="B9" i="115"/>
  <c r="D10" i="113"/>
  <c r="B9" i="110"/>
  <c r="B9" i="111"/>
  <c r="B10" i="103"/>
  <c r="J8" i="103"/>
  <c r="O8" i="103"/>
  <c r="T8" i="103"/>
  <c r="B12" i="103"/>
  <c r="G8" i="103"/>
  <c r="L8" i="103"/>
  <c r="R8" i="103"/>
  <c r="W8" i="103"/>
  <c r="B9" i="105"/>
  <c r="C9" i="105"/>
  <c r="D16" i="105"/>
  <c r="D25" i="105"/>
  <c r="D30" i="105"/>
  <c r="D32" i="105"/>
  <c r="D26" i="105"/>
  <c r="D13" i="105"/>
  <c r="D20" i="105"/>
  <c r="D29" i="105"/>
  <c r="D14" i="105"/>
  <c r="D26" i="104"/>
  <c r="B9" i="104"/>
  <c r="D32" i="104"/>
  <c r="D12" i="104"/>
  <c r="D14" i="104"/>
  <c r="D16" i="104"/>
  <c r="D19" i="104"/>
  <c r="D15" i="104"/>
  <c r="D18" i="104"/>
  <c r="D20" i="104"/>
  <c r="D22" i="104"/>
  <c r="D13" i="104"/>
  <c r="D23" i="104"/>
  <c r="D27" i="104"/>
  <c r="D28" i="104"/>
  <c r="D31" i="104"/>
  <c r="D21" i="104"/>
  <c r="D25" i="104"/>
  <c r="D11" i="104"/>
  <c r="D17" i="104"/>
  <c r="D24" i="104"/>
  <c r="D29" i="104"/>
  <c r="D30" i="104"/>
  <c r="C9" i="104"/>
  <c r="C12" i="103"/>
  <c r="D17" i="103"/>
  <c r="D16" i="103" s="1"/>
  <c r="H8" i="103"/>
  <c r="N8" i="103"/>
  <c r="S8" i="103"/>
  <c r="X8" i="103"/>
  <c r="D13" i="103"/>
  <c r="K8" i="103"/>
  <c r="P8" i="103"/>
  <c r="V8" i="103"/>
  <c r="D14" i="103"/>
  <c r="F8" i="103"/>
  <c r="C16" i="103"/>
  <c r="B10" i="102"/>
  <c r="D34" i="102"/>
  <c r="C10" i="102"/>
  <c r="J9" i="102"/>
  <c r="T9" i="102"/>
  <c r="C14" i="102"/>
  <c r="H9" i="102"/>
  <c r="N9" i="102"/>
  <c r="S9" i="102"/>
  <c r="X9" i="102"/>
  <c r="C16" i="102"/>
  <c r="D28" i="102"/>
  <c r="F9" i="102"/>
  <c r="K9" i="102"/>
  <c r="P9" i="102"/>
  <c r="V9" i="102"/>
  <c r="AA9" i="102"/>
  <c r="D23" i="102"/>
  <c r="D25" i="102"/>
  <c r="B11" i="102"/>
  <c r="C12" i="102"/>
  <c r="B14" i="102"/>
  <c r="D14" i="102" s="1"/>
  <c r="C15" i="102"/>
  <c r="B13" i="102"/>
  <c r="D13" i="102" s="1"/>
  <c r="B16" i="102"/>
  <c r="B12" i="102"/>
  <c r="D19" i="102"/>
  <c r="C27" i="102"/>
  <c r="B18" i="102"/>
  <c r="C11" i="102"/>
  <c r="D19" i="100"/>
  <c r="C13" i="100"/>
  <c r="B13" i="100"/>
  <c r="C12" i="100"/>
  <c r="B12" i="100"/>
  <c r="AB10" i="100"/>
  <c r="AA10" i="100"/>
  <c r="Z10" i="100"/>
  <c r="X10" i="100"/>
  <c r="W10" i="100"/>
  <c r="V10" i="100"/>
  <c r="T10" i="100"/>
  <c r="S10" i="100"/>
  <c r="R10" i="100"/>
  <c r="P10" i="100"/>
  <c r="O10" i="100"/>
  <c r="N10" i="100"/>
  <c r="L10" i="100"/>
  <c r="K10" i="100"/>
  <c r="J10" i="100"/>
  <c r="H10" i="100"/>
  <c r="G10" i="100"/>
  <c r="F10" i="100"/>
  <c r="C37" i="99"/>
  <c r="B37" i="99"/>
  <c r="C36" i="99"/>
  <c r="B36" i="99"/>
  <c r="C35" i="99"/>
  <c r="B35" i="99"/>
  <c r="C34" i="99"/>
  <c r="B34" i="99"/>
  <c r="C33" i="99"/>
  <c r="B33" i="99"/>
  <c r="C32" i="99"/>
  <c r="B32" i="99"/>
  <c r="C31" i="99"/>
  <c r="B31" i="99"/>
  <c r="C30" i="99"/>
  <c r="B30" i="99"/>
  <c r="C29" i="99"/>
  <c r="B29" i="99"/>
  <c r="C28" i="99"/>
  <c r="B28" i="99"/>
  <c r="C27" i="99"/>
  <c r="B27" i="99"/>
  <c r="C26" i="99"/>
  <c r="B26" i="99"/>
  <c r="C25" i="99"/>
  <c r="B25" i="99"/>
  <c r="C24" i="99"/>
  <c r="B24" i="99"/>
  <c r="C23" i="99"/>
  <c r="B23" i="99"/>
  <c r="C22" i="99"/>
  <c r="B22" i="99"/>
  <c r="C21" i="99"/>
  <c r="B21" i="99"/>
  <c r="C20" i="99"/>
  <c r="B20" i="99"/>
  <c r="C19" i="99"/>
  <c r="B19" i="99"/>
  <c r="C18" i="99"/>
  <c r="B18" i="99"/>
  <c r="C17" i="99"/>
  <c r="B17" i="99"/>
  <c r="C16" i="99"/>
  <c r="B16" i="99"/>
  <c r="C15" i="99"/>
  <c r="B15" i="99"/>
  <c r="C14" i="99"/>
  <c r="B14" i="99"/>
  <c r="C13" i="99"/>
  <c r="B13" i="99"/>
  <c r="C12" i="99"/>
  <c r="B12" i="99"/>
  <c r="C11" i="99"/>
  <c r="B11" i="99"/>
  <c r="AB9" i="99"/>
  <c r="AA9" i="99"/>
  <c r="Z9" i="99"/>
  <c r="X9" i="99"/>
  <c r="W9" i="99"/>
  <c r="V9" i="99"/>
  <c r="T9" i="99"/>
  <c r="S9" i="99"/>
  <c r="R9" i="99"/>
  <c r="P9" i="99"/>
  <c r="O9" i="99"/>
  <c r="N9" i="99"/>
  <c r="L9" i="99"/>
  <c r="K9" i="99"/>
  <c r="J9" i="99"/>
  <c r="H9" i="99"/>
  <c r="G9" i="99"/>
  <c r="F9" i="99"/>
  <c r="C37" i="98"/>
  <c r="B37" i="98"/>
  <c r="C36" i="98"/>
  <c r="B36" i="98"/>
  <c r="C35" i="98"/>
  <c r="B35" i="98"/>
  <c r="C34" i="98"/>
  <c r="B34" i="98"/>
  <c r="C33" i="98"/>
  <c r="B33" i="98"/>
  <c r="C32" i="98"/>
  <c r="B32" i="98"/>
  <c r="C31" i="98"/>
  <c r="B31" i="98"/>
  <c r="C30" i="98"/>
  <c r="B30" i="98"/>
  <c r="C29" i="98"/>
  <c r="B29" i="98"/>
  <c r="C28" i="98"/>
  <c r="B28" i="98"/>
  <c r="C27" i="98"/>
  <c r="B27" i="98"/>
  <c r="C26" i="98"/>
  <c r="B26" i="98"/>
  <c r="C25" i="98"/>
  <c r="B25" i="98"/>
  <c r="C24" i="98"/>
  <c r="B24" i="98"/>
  <c r="C23" i="98"/>
  <c r="B23" i="98"/>
  <c r="C22" i="98"/>
  <c r="B22" i="98"/>
  <c r="C21" i="98"/>
  <c r="B21" i="98"/>
  <c r="C20" i="98"/>
  <c r="B20" i="98"/>
  <c r="C19" i="98"/>
  <c r="B19" i="98"/>
  <c r="C18" i="98"/>
  <c r="B18" i="98"/>
  <c r="C17" i="98"/>
  <c r="B17" i="98"/>
  <c r="C16" i="98"/>
  <c r="B16" i="98"/>
  <c r="C15" i="98"/>
  <c r="B15" i="98"/>
  <c r="C14" i="98"/>
  <c r="B14" i="98"/>
  <c r="C13" i="98"/>
  <c r="B13" i="98"/>
  <c r="C12" i="98"/>
  <c r="B12" i="98"/>
  <c r="C11" i="98"/>
  <c r="B11" i="98"/>
  <c r="AB9" i="98"/>
  <c r="AA9" i="98"/>
  <c r="Z9" i="98"/>
  <c r="X9" i="98"/>
  <c r="W9" i="98"/>
  <c r="V9" i="98"/>
  <c r="T9" i="98"/>
  <c r="S9" i="98"/>
  <c r="R9" i="98"/>
  <c r="P9" i="98"/>
  <c r="O9" i="98"/>
  <c r="N9" i="98"/>
  <c r="L9" i="98"/>
  <c r="K9" i="98"/>
  <c r="J9" i="98"/>
  <c r="H9" i="98"/>
  <c r="G9" i="98"/>
  <c r="F9" i="98"/>
  <c r="D30" i="99" l="1"/>
  <c r="D34" i="99"/>
  <c r="D35" i="99"/>
  <c r="D10" i="116"/>
  <c r="D19" i="99"/>
  <c r="D27" i="99"/>
  <c r="D9" i="115"/>
  <c r="D14" i="99"/>
  <c r="D22" i="99"/>
  <c r="D26" i="99"/>
  <c r="D12" i="98"/>
  <c r="D20" i="98"/>
  <c r="D28" i="98"/>
  <c r="D36" i="98"/>
  <c r="D12" i="99"/>
  <c r="D20" i="99"/>
  <c r="D28" i="99"/>
  <c r="D17" i="98"/>
  <c r="D25" i="98"/>
  <c r="D33" i="98"/>
  <c r="D15" i="102"/>
  <c r="D12" i="119"/>
  <c r="D18" i="119"/>
  <c r="D13" i="119"/>
  <c r="B9" i="119"/>
  <c r="D15" i="119"/>
  <c r="B8" i="116"/>
  <c r="D18" i="102"/>
  <c r="D16" i="102"/>
  <c r="D10" i="102"/>
  <c r="D33" i="99"/>
  <c r="D11" i="102"/>
  <c r="D9" i="113"/>
  <c r="D12" i="102"/>
  <c r="D9" i="114"/>
  <c r="D36" i="99"/>
  <c r="D27" i="102"/>
  <c r="D9" i="110"/>
  <c r="D16" i="119"/>
  <c r="D9" i="120"/>
  <c r="D10" i="119"/>
  <c r="D14" i="98"/>
  <c r="D18" i="98"/>
  <c r="D22" i="98"/>
  <c r="D26" i="98"/>
  <c r="D30" i="98"/>
  <c r="D34" i="98"/>
  <c r="D17" i="99"/>
  <c r="D25" i="99"/>
  <c r="D9" i="105"/>
  <c r="C9" i="119"/>
  <c r="D11" i="99"/>
  <c r="D18" i="99"/>
  <c r="D9" i="118"/>
  <c r="D14" i="119"/>
  <c r="D9" i="121"/>
  <c r="D11" i="119"/>
  <c r="D27" i="119"/>
  <c r="D9" i="117"/>
  <c r="D8" i="116"/>
  <c r="D9" i="111"/>
  <c r="D9" i="104"/>
  <c r="D12" i="103"/>
  <c r="D10" i="103"/>
  <c r="B8" i="103"/>
  <c r="C8" i="103"/>
  <c r="D9" i="103"/>
  <c r="C9" i="102"/>
  <c r="B9" i="102"/>
  <c r="B16" i="100"/>
  <c r="B10" i="100" s="1"/>
  <c r="C16" i="100"/>
  <c r="C10" i="100" s="1"/>
  <c r="D12" i="100"/>
  <c r="D13" i="100"/>
  <c r="D16" i="99"/>
  <c r="D21" i="99"/>
  <c r="D23" i="99"/>
  <c r="D32" i="99"/>
  <c r="D37" i="99"/>
  <c r="B9" i="99"/>
  <c r="C9" i="99"/>
  <c r="D13" i="99"/>
  <c r="D15" i="99"/>
  <c r="D24" i="99"/>
  <c r="D29" i="99"/>
  <c r="D31" i="99"/>
  <c r="D11" i="98"/>
  <c r="D19" i="98"/>
  <c r="D27" i="98"/>
  <c r="D35" i="98"/>
  <c r="B9" i="98"/>
  <c r="D13" i="98"/>
  <c r="D15" i="98"/>
  <c r="D24" i="98"/>
  <c r="D29" i="98"/>
  <c r="D31" i="98"/>
  <c r="D16" i="98"/>
  <c r="D21" i="98"/>
  <c r="D23" i="98"/>
  <c r="D32" i="98"/>
  <c r="D37" i="98"/>
  <c r="C9" i="98"/>
  <c r="C37" i="95"/>
  <c r="B37" i="95"/>
  <c r="C36" i="95"/>
  <c r="B36" i="95"/>
  <c r="C35" i="95"/>
  <c r="B35" i="95"/>
  <c r="D35" i="95" s="1"/>
  <c r="C34" i="95"/>
  <c r="B34" i="95"/>
  <c r="C33" i="95"/>
  <c r="B33" i="95"/>
  <c r="C32" i="95"/>
  <c r="B32" i="95"/>
  <c r="C31" i="95"/>
  <c r="B31" i="95"/>
  <c r="D31" i="95" s="1"/>
  <c r="C30" i="95"/>
  <c r="B30" i="95"/>
  <c r="C29" i="95"/>
  <c r="B29" i="95"/>
  <c r="C28" i="95"/>
  <c r="B28" i="95"/>
  <c r="C27" i="95"/>
  <c r="B27" i="95"/>
  <c r="C26" i="95"/>
  <c r="B26" i="95"/>
  <c r="C25" i="95"/>
  <c r="B25" i="95"/>
  <c r="C24" i="95"/>
  <c r="B24" i="95"/>
  <c r="C23" i="95"/>
  <c r="B23" i="95"/>
  <c r="D23" i="95" s="1"/>
  <c r="C22" i="95"/>
  <c r="B22" i="95"/>
  <c r="C21" i="95"/>
  <c r="B21" i="95"/>
  <c r="C20" i="95"/>
  <c r="B20" i="95"/>
  <c r="C19" i="95"/>
  <c r="B19" i="95"/>
  <c r="D19" i="95" s="1"/>
  <c r="C18" i="95"/>
  <c r="B18" i="95"/>
  <c r="C17" i="95"/>
  <c r="B17" i="95"/>
  <c r="C16" i="95"/>
  <c r="B16" i="95"/>
  <c r="C15" i="95"/>
  <c r="B15" i="95"/>
  <c r="D15" i="95" s="1"/>
  <c r="C14" i="95"/>
  <c r="B14" i="95"/>
  <c r="C13" i="95"/>
  <c r="B13" i="95"/>
  <c r="C12" i="95"/>
  <c r="B12" i="95"/>
  <c r="C11" i="95"/>
  <c r="B11" i="95"/>
  <c r="AB9" i="95"/>
  <c r="AA9" i="95"/>
  <c r="Z9" i="95"/>
  <c r="X9" i="95"/>
  <c r="W9" i="95"/>
  <c r="V9" i="95"/>
  <c r="T9" i="95"/>
  <c r="S9" i="95"/>
  <c r="R9" i="95"/>
  <c r="P9" i="95"/>
  <c r="O9" i="95"/>
  <c r="N9" i="95"/>
  <c r="L9" i="95"/>
  <c r="K9" i="95"/>
  <c r="J9" i="95"/>
  <c r="H9" i="95"/>
  <c r="G9" i="95"/>
  <c r="F9" i="95"/>
  <c r="D27" i="95" l="1"/>
  <c r="D12" i="95"/>
  <c r="D14" i="95"/>
  <c r="C9" i="95"/>
  <c r="D9" i="102"/>
  <c r="D18" i="95"/>
  <c r="D22" i="95"/>
  <c r="D26" i="95"/>
  <c r="D30" i="95"/>
  <c r="D34" i="95"/>
  <c r="B9" i="95"/>
  <c r="D16" i="95"/>
  <c r="D20" i="95"/>
  <c r="D24" i="95"/>
  <c r="D28" i="95"/>
  <c r="D32" i="95"/>
  <c r="D36" i="95"/>
  <c r="D9" i="99"/>
  <c r="D9" i="119"/>
  <c r="D13" i="95"/>
  <c r="D17" i="95"/>
  <c r="D21" i="95"/>
  <c r="D25" i="95"/>
  <c r="D29" i="95"/>
  <c r="D33" i="95"/>
  <c r="D37" i="95"/>
  <c r="D8" i="103"/>
  <c r="D16" i="100"/>
  <c r="D10" i="100" s="1"/>
  <c r="D9" i="98"/>
  <c r="D11" i="95"/>
  <c r="D9" i="95" l="1"/>
  <c r="AB10" i="94"/>
  <c r="AA10" i="94"/>
  <c r="Z10" i="94"/>
  <c r="X10" i="94"/>
  <c r="W10" i="94"/>
  <c r="V10" i="94"/>
  <c r="T10" i="94"/>
  <c r="S10" i="94"/>
  <c r="R10" i="94"/>
  <c r="P10" i="94"/>
  <c r="O10" i="94"/>
  <c r="N10" i="94"/>
  <c r="L10" i="94"/>
  <c r="K10" i="94"/>
  <c r="J10" i="94"/>
  <c r="G10" i="94"/>
  <c r="H10" i="94"/>
  <c r="F10" i="94"/>
  <c r="C19" i="94"/>
  <c r="C18" i="94" s="1"/>
  <c r="B19" i="94"/>
  <c r="B18" i="94" s="1"/>
  <c r="AB18" i="94"/>
  <c r="AA18" i="94"/>
  <c r="Z18" i="94"/>
  <c r="X18" i="94"/>
  <c r="W18" i="94"/>
  <c r="V18" i="94"/>
  <c r="T18" i="94"/>
  <c r="S18" i="94"/>
  <c r="R18" i="94"/>
  <c r="P18" i="94"/>
  <c r="O18" i="94"/>
  <c r="N18" i="94"/>
  <c r="L18" i="94"/>
  <c r="K18" i="94"/>
  <c r="J18" i="94"/>
  <c r="H18" i="94"/>
  <c r="G18" i="94"/>
  <c r="F18" i="94"/>
  <c r="C16" i="94"/>
  <c r="B16" i="94"/>
  <c r="C15" i="94"/>
  <c r="B15" i="94"/>
  <c r="C14" i="94"/>
  <c r="B14" i="94"/>
  <c r="AB13" i="94"/>
  <c r="AA13" i="94"/>
  <c r="Z13" i="94"/>
  <c r="X13" i="94"/>
  <c r="W13" i="94"/>
  <c r="V13" i="94"/>
  <c r="T13" i="94"/>
  <c r="S13" i="94"/>
  <c r="R13" i="94"/>
  <c r="P13" i="94"/>
  <c r="O13" i="94"/>
  <c r="N13" i="94"/>
  <c r="L13" i="94"/>
  <c r="K13" i="94"/>
  <c r="J13" i="94"/>
  <c r="H13" i="94"/>
  <c r="G13" i="94"/>
  <c r="F13" i="94"/>
  <c r="AB11" i="94"/>
  <c r="AA11" i="94"/>
  <c r="Z11" i="94"/>
  <c r="X11" i="94"/>
  <c r="W11" i="94"/>
  <c r="V11" i="94"/>
  <c r="T11" i="94"/>
  <c r="S11" i="94"/>
  <c r="R11" i="94"/>
  <c r="P11" i="94"/>
  <c r="O11" i="94"/>
  <c r="N11" i="94"/>
  <c r="L11" i="94"/>
  <c r="K11" i="94"/>
  <c r="J11" i="94"/>
  <c r="H11" i="94"/>
  <c r="G11" i="94"/>
  <c r="F11" i="94"/>
  <c r="AB9" i="94"/>
  <c r="AA9" i="94"/>
  <c r="Z9" i="94"/>
  <c r="X9" i="94"/>
  <c r="W9" i="94"/>
  <c r="V9" i="94"/>
  <c r="T9" i="94"/>
  <c r="S9" i="94"/>
  <c r="R9" i="94"/>
  <c r="P9" i="94"/>
  <c r="O9" i="94"/>
  <c r="N9" i="94"/>
  <c r="L9" i="94"/>
  <c r="K9" i="94"/>
  <c r="J9" i="94"/>
  <c r="H9" i="94"/>
  <c r="G9" i="94"/>
  <c r="F9" i="94"/>
  <c r="C13" i="94" l="1"/>
  <c r="H8" i="94"/>
  <c r="N8" i="94"/>
  <c r="S8" i="94"/>
  <c r="X8" i="94"/>
  <c r="D16" i="94"/>
  <c r="D19" i="94"/>
  <c r="D18" i="94" s="1"/>
  <c r="B10" i="94"/>
  <c r="P8" i="94"/>
  <c r="V8" i="94"/>
  <c r="AA8" i="94"/>
  <c r="B9" i="94"/>
  <c r="C10" i="94"/>
  <c r="J8" i="94"/>
  <c r="O8" i="94"/>
  <c r="T8" i="94"/>
  <c r="Z8" i="94"/>
  <c r="K8" i="94"/>
  <c r="B11" i="94"/>
  <c r="C11" i="94"/>
  <c r="D15" i="94"/>
  <c r="G8" i="94"/>
  <c r="L8" i="94"/>
  <c r="R8" i="94"/>
  <c r="W8" i="94"/>
  <c r="AB8" i="94"/>
  <c r="B13" i="94"/>
  <c r="C9" i="94"/>
  <c r="F8" i="94"/>
  <c r="D14" i="94"/>
  <c r="C20" i="93"/>
  <c r="B20" i="93"/>
  <c r="C19" i="93"/>
  <c r="B19" i="93"/>
  <c r="C18" i="93"/>
  <c r="B18" i="93"/>
  <c r="C17" i="93"/>
  <c r="B17" i="93"/>
  <c r="C16" i="93"/>
  <c r="B16" i="93"/>
  <c r="C15" i="93"/>
  <c r="B15" i="93"/>
  <c r="C14" i="93"/>
  <c r="B14" i="93"/>
  <c r="C13" i="93"/>
  <c r="B13" i="93"/>
  <c r="C12" i="93"/>
  <c r="B12" i="93"/>
  <c r="C11" i="93"/>
  <c r="B11" i="93"/>
  <c r="C10" i="93"/>
  <c r="B10" i="93"/>
  <c r="AB9" i="93"/>
  <c r="AA9" i="93"/>
  <c r="Z9" i="93"/>
  <c r="X9" i="93"/>
  <c r="W9" i="93"/>
  <c r="V9" i="93"/>
  <c r="T9" i="93"/>
  <c r="S9" i="93"/>
  <c r="R9" i="93"/>
  <c r="P9" i="93"/>
  <c r="O9" i="93"/>
  <c r="N9" i="93"/>
  <c r="L9" i="93"/>
  <c r="K9" i="93"/>
  <c r="J9" i="93"/>
  <c r="H9" i="93"/>
  <c r="G9" i="93"/>
  <c r="F9" i="93"/>
  <c r="C29" i="92"/>
  <c r="B29" i="92"/>
  <c r="C28" i="92"/>
  <c r="B28" i="92"/>
  <c r="C27" i="92"/>
  <c r="B27" i="92"/>
  <c r="C26" i="92"/>
  <c r="B26" i="92"/>
  <c r="C25" i="92"/>
  <c r="B25" i="92"/>
  <c r="C24" i="92"/>
  <c r="B24" i="92"/>
  <c r="C23" i="92"/>
  <c r="B23" i="92"/>
  <c r="C22" i="92"/>
  <c r="B22" i="92"/>
  <c r="C21" i="92"/>
  <c r="B21" i="92"/>
  <c r="C20" i="92"/>
  <c r="B20" i="92"/>
  <c r="C19" i="92"/>
  <c r="B19" i="92"/>
  <c r="C18" i="92"/>
  <c r="B18" i="92"/>
  <c r="C17" i="92"/>
  <c r="B17" i="92"/>
  <c r="C16" i="92"/>
  <c r="B16" i="92"/>
  <c r="D16" i="92" s="1"/>
  <c r="C15" i="92"/>
  <c r="B15" i="92"/>
  <c r="C14" i="92"/>
  <c r="B14" i="92"/>
  <c r="C13" i="92"/>
  <c r="B13" i="92"/>
  <c r="C12" i="92"/>
  <c r="B12" i="92"/>
  <c r="C11" i="92"/>
  <c r="B11" i="92"/>
  <c r="C10" i="92"/>
  <c r="B10" i="92"/>
  <c r="AB9" i="92"/>
  <c r="AA9" i="92"/>
  <c r="Z9" i="92"/>
  <c r="X9" i="92"/>
  <c r="W9" i="92"/>
  <c r="V9" i="92"/>
  <c r="T9" i="92"/>
  <c r="S9" i="92"/>
  <c r="R9" i="92"/>
  <c r="P9" i="92"/>
  <c r="O9" i="92"/>
  <c r="N9" i="92"/>
  <c r="L9" i="92"/>
  <c r="K9" i="92"/>
  <c r="J9" i="92"/>
  <c r="H9" i="92"/>
  <c r="G9" i="92"/>
  <c r="F9" i="92"/>
  <c r="C29" i="91"/>
  <c r="B29" i="91"/>
  <c r="C28" i="91"/>
  <c r="B28" i="91"/>
  <c r="C27" i="91"/>
  <c r="B27" i="91"/>
  <c r="C26" i="91"/>
  <c r="B26" i="91"/>
  <c r="C25" i="91"/>
  <c r="B25" i="91"/>
  <c r="C24" i="91"/>
  <c r="B24" i="91"/>
  <c r="C23" i="91"/>
  <c r="B23" i="91"/>
  <c r="C22" i="91"/>
  <c r="B22" i="91"/>
  <c r="C21" i="91"/>
  <c r="B21" i="91"/>
  <c r="C20" i="91"/>
  <c r="B20" i="91"/>
  <c r="C19" i="91"/>
  <c r="B19" i="91"/>
  <c r="C18" i="91"/>
  <c r="B18" i="91"/>
  <c r="C17" i="91"/>
  <c r="B17" i="91"/>
  <c r="C16" i="91"/>
  <c r="B16" i="91"/>
  <c r="C15" i="91"/>
  <c r="B15" i="91"/>
  <c r="C14" i="91"/>
  <c r="B14" i="91"/>
  <c r="C13" i="91"/>
  <c r="B13" i="91"/>
  <c r="C12" i="91"/>
  <c r="B12" i="91"/>
  <c r="C11" i="91"/>
  <c r="B11" i="91"/>
  <c r="C10" i="91"/>
  <c r="B10" i="91"/>
  <c r="AB9" i="91"/>
  <c r="AA9" i="91"/>
  <c r="Z9" i="91"/>
  <c r="X9" i="91"/>
  <c r="W9" i="91"/>
  <c r="V9" i="91"/>
  <c r="T9" i="91"/>
  <c r="S9" i="91"/>
  <c r="R9" i="91"/>
  <c r="P9" i="91"/>
  <c r="O9" i="91"/>
  <c r="N9" i="91"/>
  <c r="L9" i="91"/>
  <c r="K9" i="91"/>
  <c r="J9" i="91"/>
  <c r="H9" i="91"/>
  <c r="G9" i="91"/>
  <c r="F9" i="91"/>
  <c r="C34" i="90"/>
  <c r="B34" i="90"/>
  <c r="C33" i="90"/>
  <c r="B33" i="90"/>
  <c r="C32" i="90"/>
  <c r="B32" i="90"/>
  <c r="C31" i="90"/>
  <c r="B31" i="90"/>
  <c r="C30" i="90"/>
  <c r="B30" i="90"/>
  <c r="C29" i="90"/>
  <c r="B29" i="90"/>
  <c r="C28" i="90"/>
  <c r="B28" i="90"/>
  <c r="AB27" i="90"/>
  <c r="AA27" i="90"/>
  <c r="Z27" i="90"/>
  <c r="X27" i="90"/>
  <c r="W27" i="90"/>
  <c r="V27" i="90"/>
  <c r="T27" i="90"/>
  <c r="S27" i="90"/>
  <c r="R27" i="90"/>
  <c r="P27" i="90"/>
  <c r="O27" i="90"/>
  <c r="N27" i="90"/>
  <c r="L27" i="90"/>
  <c r="K27" i="90"/>
  <c r="J27" i="90"/>
  <c r="H27" i="90"/>
  <c r="G27" i="90"/>
  <c r="F27" i="90"/>
  <c r="C25" i="90"/>
  <c r="B25" i="90"/>
  <c r="C24" i="90"/>
  <c r="B24" i="90"/>
  <c r="C23" i="90"/>
  <c r="B23" i="90"/>
  <c r="C22" i="90"/>
  <c r="B22" i="90"/>
  <c r="C21" i="90"/>
  <c r="B21" i="90"/>
  <c r="C20" i="90"/>
  <c r="B20" i="90"/>
  <c r="C19" i="90"/>
  <c r="B19" i="90"/>
  <c r="AB18" i="90"/>
  <c r="AA18" i="90"/>
  <c r="Z18" i="90"/>
  <c r="X18" i="90"/>
  <c r="W18" i="90"/>
  <c r="V18" i="90"/>
  <c r="T18" i="90"/>
  <c r="S18" i="90"/>
  <c r="R18" i="90"/>
  <c r="P18" i="90"/>
  <c r="O18" i="90"/>
  <c r="N18" i="90"/>
  <c r="L18" i="90"/>
  <c r="K18" i="90"/>
  <c r="J18" i="90"/>
  <c r="H18" i="90"/>
  <c r="G18" i="90"/>
  <c r="F18" i="90"/>
  <c r="AB16" i="90"/>
  <c r="AA16" i="90"/>
  <c r="Z16" i="90"/>
  <c r="X16" i="90"/>
  <c r="W16" i="90"/>
  <c r="V16" i="90"/>
  <c r="T16" i="90"/>
  <c r="S16" i="90"/>
  <c r="R16" i="90"/>
  <c r="P16" i="90"/>
  <c r="O16" i="90"/>
  <c r="N16" i="90"/>
  <c r="L16" i="90"/>
  <c r="K16" i="90"/>
  <c r="J16" i="90"/>
  <c r="H16" i="90"/>
  <c r="G16" i="90"/>
  <c r="F16" i="90"/>
  <c r="AB15" i="90"/>
  <c r="AA15" i="90"/>
  <c r="Z15" i="90"/>
  <c r="X15" i="90"/>
  <c r="W15" i="90"/>
  <c r="V15" i="90"/>
  <c r="T15" i="90"/>
  <c r="S15" i="90"/>
  <c r="R15" i="90"/>
  <c r="P15" i="90"/>
  <c r="O15" i="90"/>
  <c r="N15" i="90"/>
  <c r="L15" i="90"/>
  <c r="K15" i="90"/>
  <c r="J15" i="90"/>
  <c r="H15" i="90"/>
  <c r="G15" i="90"/>
  <c r="F15" i="90"/>
  <c r="AB14" i="90"/>
  <c r="AA14" i="90"/>
  <c r="Z14" i="90"/>
  <c r="X14" i="90"/>
  <c r="W14" i="90"/>
  <c r="V14" i="90"/>
  <c r="T14" i="90"/>
  <c r="S14" i="90"/>
  <c r="R14" i="90"/>
  <c r="P14" i="90"/>
  <c r="O14" i="90"/>
  <c r="N14" i="90"/>
  <c r="L14" i="90"/>
  <c r="K14" i="90"/>
  <c r="J14" i="90"/>
  <c r="H14" i="90"/>
  <c r="G14" i="90"/>
  <c r="F14" i="90"/>
  <c r="AB13" i="90"/>
  <c r="AA13" i="90"/>
  <c r="Z13" i="90"/>
  <c r="X13" i="90"/>
  <c r="W13" i="90"/>
  <c r="V13" i="90"/>
  <c r="T13" i="90"/>
  <c r="S13" i="90"/>
  <c r="R13" i="90"/>
  <c r="P13" i="90"/>
  <c r="O13" i="90"/>
  <c r="N13" i="90"/>
  <c r="L13" i="90"/>
  <c r="K13" i="90"/>
  <c r="J13" i="90"/>
  <c r="H13" i="90"/>
  <c r="G13" i="90"/>
  <c r="F13" i="90"/>
  <c r="AB12" i="90"/>
  <c r="AA12" i="90"/>
  <c r="Z12" i="90"/>
  <c r="X12" i="90"/>
  <c r="W12" i="90"/>
  <c r="V12" i="90"/>
  <c r="T12" i="90"/>
  <c r="S12" i="90"/>
  <c r="R12" i="90"/>
  <c r="P12" i="90"/>
  <c r="O12" i="90"/>
  <c r="N12" i="90"/>
  <c r="L12" i="90"/>
  <c r="K12" i="90"/>
  <c r="J12" i="90"/>
  <c r="H12" i="90"/>
  <c r="G12" i="90"/>
  <c r="F12" i="90"/>
  <c r="AB11" i="90"/>
  <c r="AA11" i="90"/>
  <c r="Z11" i="90"/>
  <c r="X11" i="90"/>
  <c r="W11" i="90"/>
  <c r="V11" i="90"/>
  <c r="T11" i="90"/>
  <c r="S11" i="90"/>
  <c r="R11" i="90"/>
  <c r="P11" i="90"/>
  <c r="O11" i="90"/>
  <c r="N11" i="90"/>
  <c r="L11" i="90"/>
  <c r="K11" i="90"/>
  <c r="J11" i="90"/>
  <c r="H11" i="90"/>
  <c r="G11" i="90"/>
  <c r="F11" i="90"/>
  <c r="AB10" i="90"/>
  <c r="AA10" i="90"/>
  <c r="Z10" i="90"/>
  <c r="X10" i="90"/>
  <c r="W10" i="90"/>
  <c r="V10" i="90"/>
  <c r="T10" i="90"/>
  <c r="S10" i="90"/>
  <c r="R10" i="90"/>
  <c r="P10" i="90"/>
  <c r="O10" i="90"/>
  <c r="N10" i="90"/>
  <c r="L10" i="90"/>
  <c r="K10" i="90"/>
  <c r="J10" i="90"/>
  <c r="H10" i="90"/>
  <c r="G10" i="90"/>
  <c r="F10" i="90"/>
  <c r="B12" i="86"/>
  <c r="C12" i="86"/>
  <c r="B13" i="86"/>
  <c r="C13" i="86"/>
  <c r="B14" i="86"/>
  <c r="C14" i="86"/>
  <c r="B15" i="86"/>
  <c r="C15" i="86"/>
  <c r="B16" i="86"/>
  <c r="C16" i="86"/>
  <c r="B17" i="86"/>
  <c r="C17" i="86"/>
  <c r="B18" i="86"/>
  <c r="C18" i="86"/>
  <c r="B19" i="86"/>
  <c r="C19" i="86"/>
  <c r="B20" i="86"/>
  <c r="C20" i="86"/>
  <c r="B21" i="86"/>
  <c r="C21" i="86"/>
  <c r="B22" i="86"/>
  <c r="C22" i="86"/>
  <c r="B23" i="86"/>
  <c r="C23" i="86"/>
  <c r="B24" i="86"/>
  <c r="C24" i="86"/>
  <c r="B25" i="86"/>
  <c r="C25" i="86"/>
  <c r="B26" i="86"/>
  <c r="C26" i="86"/>
  <c r="B27" i="86"/>
  <c r="C27" i="86"/>
  <c r="B28" i="86"/>
  <c r="C28" i="86"/>
  <c r="B29" i="86"/>
  <c r="C29" i="86"/>
  <c r="B30" i="86"/>
  <c r="C30" i="86"/>
  <c r="B31" i="86"/>
  <c r="C31" i="86"/>
  <c r="B32" i="86"/>
  <c r="C32" i="86"/>
  <c r="B33" i="86"/>
  <c r="C33" i="86"/>
  <c r="B34" i="86"/>
  <c r="C34" i="86"/>
  <c r="B35" i="86"/>
  <c r="C35" i="86"/>
  <c r="B36" i="86"/>
  <c r="C36" i="86"/>
  <c r="B37" i="86"/>
  <c r="C37" i="86"/>
  <c r="C11" i="86"/>
  <c r="B11" i="86"/>
  <c r="AB9" i="86"/>
  <c r="AA9" i="86"/>
  <c r="Z9" i="86"/>
  <c r="X9" i="86"/>
  <c r="W9" i="86"/>
  <c r="V9" i="86"/>
  <c r="T9" i="86"/>
  <c r="S9" i="86"/>
  <c r="R9" i="86"/>
  <c r="P9" i="86"/>
  <c r="O9" i="86"/>
  <c r="N9" i="86"/>
  <c r="L9" i="86"/>
  <c r="K9" i="86"/>
  <c r="J9" i="86"/>
  <c r="C22" i="89"/>
  <c r="B22" i="89"/>
  <c r="C21" i="89"/>
  <c r="B21" i="89"/>
  <c r="C20" i="89"/>
  <c r="B20" i="89"/>
  <c r="C19" i="89"/>
  <c r="B19" i="89"/>
  <c r="C18" i="89"/>
  <c r="B18" i="89"/>
  <c r="C17" i="89"/>
  <c r="B17" i="89"/>
  <c r="C16" i="89"/>
  <c r="B16" i="89"/>
  <c r="C15" i="89"/>
  <c r="B15" i="89"/>
  <c r="C14" i="89"/>
  <c r="B14" i="89"/>
  <c r="C13" i="89"/>
  <c r="B13" i="89"/>
  <c r="C12" i="89"/>
  <c r="B12" i="89"/>
  <c r="C11" i="89"/>
  <c r="B11" i="89"/>
  <c r="AB9" i="89"/>
  <c r="AA9" i="89"/>
  <c r="Z9" i="89"/>
  <c r="X9" i="89"/>
  <c r="W9" i="89"/>
  <c r="V9" i="89"/>
  <c r="T9" i="89"/>
  <c r="S9" i="89"/>
  <c r="R9" i="89"/>
  <c r="P9" i="89"/>
  <c r="O9" i="89"/>
  <c r="N9" i="89"/>
  <c r="L9" i="89"/>
  <c r="K9" i="89"/>
  <c r="J9" i="89"/>
  <c r="H9" i="89"/>
  <c r="G9" i="89"/>
  <c r="F9" i="89"/>
  <c r="C34" i="88"/>
  <c r="B34" i="88"/>
  <c r="C33" i="88"/>
  <c r="B33" i="88"/>
  <c r="C32" i="88"/>
  <c r="B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D20" i="88" s="1"/>
  <c r="C19" i="88"/>
  <c r="B19" i="88"/>
  <c r="C18" i="88"/>
  <c r="B18" i="88"/>
  <c r="C17" i="88"/>
  <c r="B17" i="88"/>
  <c r="C16" i="88"/>
  <c r="B16" i="88"/>
  <c r="D16" i="88" s="1"/>
  <c r="C15" i="88"/>
  <c r="B15" i="88"/>
  <c r="C14" i="88"/>
  <c r="B14" i="88"/>
  <c r="C13" i="88"/>
  <c r="B13" i="88"/>
  <c r="C12" i="88"/>
  <c r="B12" i="88"/>
  <c r="D12" i="88" s="1"/>
  <c r="C11" i="88"/>
  <c r="B11" i="88"/>
  <c r="AB9" i="88"/>
  <c r="AA9" i="88"/>
  <c r="Z9" i="88"/>
  <c r="X9" i="88"/>
  <c r="W9" i="88"/>
  <c r="V9" i="88"/>
  <c r="T9" i="88"/>
  <c r="S9" i="88"/>
  <c r="R9" i="88"/>
  <c r="P9" i="88"/>
  <c r="O9" i="88"/>
  <c r="N9" i="88"/>
  <c r="L9" i="88"/>
  <c r="K9" i="88"/>
  <c r="J9" i="88"/>
  <c r="H9" i="88"/>
  <c r="G9" i="88"/>
  <c r="F9" i="88"/>
  <c r="C37" i="87"/>
  <c r="B37" i="87"/>
  <c r="D37" i="87" s="1"/>
  <c r="C36" i="87"/>
  <c r="B36" i="87"/>
  <c r="C35" i="87"/>
  <c r="B35" i="87"/>
  <c r="C34" i="87"/>
  <c r="B34" i="87"/>
  <c r="C33" i="87"/>
  <c r="B33" i="87"/>
  <c r="C32" i="87"/>
  <c r="B32" i="87"/>
  <c r="D32" i="87" s="1"/>
  <c r="C31" i="87"/>
  <c r="B31" i="87"/>
  <c r="C30" i="87"/>
  <c r="B30" i="87"/>
  <c r="C29" i="87"/>
  <c r="B29" i="87"/>
  <c r="D29" i="87" s="1"/>
  <c r="C28" i="87"/>
  <c r="B28" i="87"/>
  <c r="D28" i="87" s="1"/>
  <c r="C27" i="87"/>
  <c r="B27" i="87"/>
  <c r="C26" i="87"/>
  <c r="B26" i="87"/>
  <c r="C25" i="87"/>
  <c r="B25" i="87"/>
  <c r="C24" i="87"/>
  <c r="B24" i="87"/>
  <c r="C23" i="87"/>
  <c r="B23" i="87"/>
  <c r="C22" i="87"/>
  <c r="B22" i="87"/>
  <c r="C21" i="87"/>
  <c r="B21" i="87"/>
  <c r="D21" i="87" s="1"/>
  <c r="C20" i="87"/>
  <c r="B20" i="87"/>
  <c r="C19" i="87"/>
  <c r="B19" i="87"/>
  <c r="C18" i="87"/>
  <c r="B18" i="87"/>
  <c r="C17" i="87"/>
  <c r="B17" i="87"/>
  <c r="C16" i="87"/>
  <c r="B16" i="87"/>
  <c r="D16" i="87" s="1"/>
  <c r="C15" i="87"/>
  <c r="B15" i="87"/>
  <c r="C14" i="87"/>
  <c r="B14" i="87"/>
  <c r="C13" i="87"/>
  <c r="B13" i="87"/>
  <c r="C12" i="87"/>
  <c r="B12" i="87"/>
  <c r="C11" i="87"/>
  <c r="B11" i="87"/>
  <c r="AB9" i="87"/>
  <c r="AA9" i="87"/>
  <c r="Z9" i="87"/>
  <c r="X9" i="87"/>
  <c r="W9" i="87"/>
  <c r="V9" i="87"/>
  <c r="T9" i="87"/>
  <c r="S9" i="87"/>
  <c r="R9" i="87"/>
  <c r="P9" i="87"/>
  <c r="O9" i="87"/>
  <c r="N9" i="87"/>
  <c r="L9" i="87"/>
  <c r="K9" i="87"/>
  <c r="J9" i="87"/>
  <c r="H9" i="87"/>
  <c r="G9" i="87"/>
  <c r="F9" i="87"/>
  <c r="H9" i="86"/>
  <c r="G9" i="86"/>
  <c r="F9" i="86"/>
  <c r="D14" i="87" l="1"/>
  <c r="D22" i="87"/>
  <c r="D30" i="87"/>
  <c r="D22" i="88"/>
  <c r="D26" i="88"/>
  <c r="D30" i="88"/>
  <c r="D24" i="87"/>
  <c r="D24" i="88"/>
  <c r="D12" i="93"/>
  <c r="D16" i="93"/>
  <c r="D20" i="93"/>
  <c r="D25" i="90"/>
  <c r="D16" i="91"/>
  <c r="D24" i="91"/>
  <c r="C9" i="93"/>
  <c r="D11" i="92"/>
  <c r="D15" i="92"/>
  <c r="D19" i="92"/>
  <c r="D25" i="92"/>
  <c r="D27" i="92"/>
  <c r="D29" i="92"/>
  <c r="D21" i="91"/>
  <c r="D13" i="91"/>
  <c r="D30" i="90"/>
  <c r="D22" i="92"/>
  <c r="D19" i="90"/>
  <c r="D23" i="90"/>
  <c r="D10" i="91"/>
  <c r="D14" i="91"/>
  <c r="D18" i="91"/>
  <c r="D22" i="91"/>
  <c r="D26" i="91"/>
  <c r="D19" i="87"/>
  <c r="D27" i="87"/>
  <c r="D35" i="87"/>
  <c r="D24" i="92"/>
  <c r="D18" i="93"/>
  <c r="D23" i="91"/>
  <c r="D17" i="92"/>
  <c r="D36" i="87"/>
  <c r="D14" i="92"/>
  <c r="D15" i="93"/>
  <c r="D19" i="93"/>
  <c r="D26" i="92"/>
  <c r="D29" i="91"/>
  <c r="D23" i="92"/>
  <c r="D17" i="93"/>
  <c r="D13" i="87"/>
  <c r="D20" i="87"/>
  <c r="D11" i="91"/>
  <c r="D25" i="91"/>
  <c r="D18" i="92"/>
  <c r="D11" i="93"/>
  <c r="K9" i="90"/>
  <c r="D15" i="91"/>
  <c r="B9" i="91"/>
  <c r="D19" i="91"/>
  <c r="D12" i="92"/>
  <c r="D13" i="94"/>
  <c r="C9" i="91"/>
  <c r="D22" i="90"/>
  <c r="D20" i="91"/>
  <c r="D27" i="91"/>
  <c r="D13" i="92"/>
  <c r="D20" i="92"/>
  <c r="D13" i="93"/>
  <c r="C9" i="87"/>
  <c r="B9" i="93"/>
  <c r="D12" i="87"/>
  <c r="D27" i="88"/>
  <c r="D17" i="91"/>
  <c r="D28" i="91"/>
  <c r="C9" i="92"/>
  <c r="D21" i="92"/>
  <c r="D28" i="92"/>
  <c r="D14" i="93"/>
  <c r="D29" i="90"/>
  <c r="C27" i="90"/>
  <c r="D11" i="94"/>
  <c r="D10" i="94"/>
  <c r="C8" i="94"/>
  <c r="B8" i="94"/>
  <c r="D9" i="94"/>
  <c r="C11" i="90"/>
  <c r="C15" i="90"/>
  <c r="D31" i="90"/>
  <c r="D32" i="90"/>
  <c r="D34" i="90"/>
  <c r="D24" i="90"/>
  <c r="B16" i="90"/>
  <c r="B13" i="90"/>
  <c r="B15" i="90"/>
  <c r="B27" i="90"/>
  <c r="D33" i="90"/>
  <c r="B10" i="90"/>
  <c r="C10" i="90"/>
  <c r="P9" i="90"/>
  <c r="V9" i="90"/>
  <c r="AA9" i="90"/>
  <c r="B12" i="90"/>
  <c r="B11" i="90"/>
  <c r="B14" i="90"/>
  <c r="C14" i="90"/>
  <c r="C18" i="90"/>
  <c r="F9" i="90"/>
  <c r="J9" i="90"/>
  <c r="O9" i="90"/>
  <c r="T9" i="90"/>
  <c r="Z9" i="90"/>
  <c r="C12" i="90"/>
  <c r="L9" i="90"/>
  <c r="R9" i="90"/>
  <c r="W9" i="90"/>
  <c r="AB9" i="90"/>
  <c r="D20" i="90"/>
  <c r="H9" i="90"/>
  <c r="N9" i="90"/>
  <c r="S9" i="90"/>
  <c r="X9" i="90"/>
  <c r="C13" i="90"/>
  <c r="C16" i="90"/>
  <c r="D16" i="90" s="1"/>
  <c r="B18" i="90"/>
  <c r="D21" i="90"/>
  <c r="D28" i="90"/>
  <c r="D12" i="91"/>
  <c r="B9" i="92"/>
  <c r="D10" i="93"/>
  <c r="G9" i="90"/>
  <c r="D10" i="92"/>
  <c r="D16" i="89"/>
  <c r="B9" i="89"/>
  <c r="D13" i="89"/>
  <c r="C9" i="89"/>
  <c r="D17" i="89"/>
  <c r="D20" i="89"/>
  <c r="D22" i="89"/>
  <c r="D15" i="89"/>
  <c r="D12" i="89"/>
  <c r="D14" i="89"/>
  <c r="D19" i="89"/>
  <c r="D11" i="89"/>
  <c r="D18" i="89"/>
  <c r="D21" i="89"/>
  <c r="C9" i="88"/>
  <c r="D19" i="88"/>
  <c r="D34" i="88"/>
  <c r="D13" i="88"/>
  <c r="D21" i="88"/>
  <c r="D25" i="88"/>
  <c r="D31" i="88"/>
  <c r="D14" i="88"/>
  <c r="D18" i="88"/>
  <c r="D28" i="88"/>
  <c r="D33" i="88"/>
  <c r="D15" i="88"/>
  <c r="D29" i="88"/>
  <c r="D17" i="88"/>
  <c r="D23" i="88"/>
  <c r="D32" i="88"/>
  <c r="D18" i="87"/>
  <c r="D23" i="87"/>
  <c r="D25" i="87"/>
  <c r="D34" i="87"/>
  <c r="D15" i="87"/>
  <c r="D17" i="87"/>
  <c r="D26" i="87"/>
  <c r="D31" i="87"/>
  <c r="D33" i="87"/>
  <c r="D28" i="86"/>
  <c r="D13" i="86"/>
  <c r="D21" i="86"/>
  <c r="D14" i="86"/>
  <c r="D16" i="86"/>
  <c r="D24" i="86"/>
  <c r="D29" i="86"/>
  <c r="D37" i="86"/>
  <c r="D20" i="86"/>
  <c r="D22" i="86"/>
  <c r="D27" i="86"/>
  <c r="D35" i="86"/>
  <c r="D19" i="86"/>
  <c r="D12" i="86"/>
  <c r="D30" i="86"/>
  <c r="D32" i="86"/>
  <c r="D36" i="86"/>
  <c r="B9" i="88"/>
  <c r="D11" i="88"/>
  <c r="B9" i="87"/>
  <c r="D11" i="87"/>
  <c r="C9" i="86"/>
  <c r="D15" i="86"/>
  <c r="D17" i="86"/>
  <c r="D26" i="86"/>
  <c r="D31" i="86"/>
  <c r="D33" i="86"/>
  <c r="D18" i="86"/>
  <c r="D23" i="86"/>
  <c r="D25" i="86"/>
  <c r="D34" i="86"/>
  <c r="D11" i="86"/>
  <c r="B9" i="86"/>
  <c r="D15" i="90" l="1"/>
  <c r="D9" i="91"/>
  <c r="D27" i="90"/>
  <c r="D9" i="93"/>
  <c r="D9" i="92"/>
  <c r="D12" i="90"/>
  <c r="D10" i="90"/>
  <c r="D8" i="94"/>
  <c r="D11" i="90"/>
  <c r="C9" i="90"/>
  <c r="D18" i="90"/>
  <c r="B9" i="90"/>
  <c r="D14" i="90"/>
  <c r="D13" i="90"/>
  <c r="D9" i="89"/>
  <c r="D9" i="88"/>
  <c r="D9" i="87"/>
  <c r="D9" i="86"/>
  <c r="D9" i="90" l="1"/>
  <c r="C20" i="85" l="1"/>
  <c r="B20" i="85"/>
  <c r="C19" i="85"/>
  <c r="B19" i="85"/>
  <c r="AB18" i="85"/>
  <c r="AA18" i="85"/>
  <c r="Z18" i="85"/>
  <c r="X18" i="85"/>
  <c r="W18" i="85"/>
  <c r="V18" i="85"/>
  <c r="T18" i="85"/>
  <c r="S18" i="85"/>
  <c r="R18" i="85"/>
  <c r="P18" i="85"/>
  <c r="O18" i="85"/>
  <c r="N18" i="85"/>
  <c r="L18" i="85"/>
  <c r="K18" i="85"/>
  <c r="J18" i="85"/>
  <c r="H18" i="85"/>
  <c r="G18" i="85"/>
  <c r="F18" i="85"/>
  <c r="C16" i="85"/>
  <c r="B16" i="85"/>
  <c r="C15" i="85"/>
  <c r="B15" i="85"/>
  <c r="C14" i="85"/>
  <c r="B14" i="85"/>
  <c r="AB13" i="85"/>
  <c r="AA13" i="85"/>
  <c r="Z13" i="85"/>
  <c r="X13" i="85"/>
  <c r="W13" i="85"/>
  <c r="V13" i="85"/>
  <c r="T13" i="85"/>
  <c r="S13" i="85"/>
  <c r="R13" i="85"/>
  <c r="P13" i="85"/>
  <c r="O13" i="85"/>
  <c r="N13" i="85"/>
  <c r="L13" i="85"/>
  <c r="K13" i="85"/>
  <c r="J13" i="85"/>
  <c r="H13" i="85"/>
  <c r="G13" i="85"/>
  <c r="F13" i="85"/>
  <c r="AB11" i="85"/>
  <c r="AA11" i="85"/>
  <c r="Z11" i="85"/>
  <c r="X11" i="85"/>
  <c r="W11" i="85"/>
  <c r="V11" i="85"/>
  <c r="T11" i="85"/>
  <c r="S11" i="85"/>
  <c r="R11" i="85"/>
  <c r="P11" i="85"/>
  <c r="O11" i="85"/>
  <c r="N11" i="85"/>
  <c r="L11" i="85"/>
  <c r="K11" i="85"/>
  <c r="J11" i="85"/>
  <c r="H11" i="85"/>
  <c r="G11" i="85"/>
  <c r="F11" i="85"/>
  <c r="AB10" i="85"/>
  <c r="AA10" i="85"/>
  <c r="Z10" i="85"/>
  <c r="X10" i="85"/>
  <c r="W10" i="85"/>
  <c r="V10" i="85"/>
  <c r="T10" i="85"/>
  <c r="S10" i="85"/>
  <c r="R10" i="85"/>
  <c r="P10" i="85"/>
  <c r="O10" i="85"/>
  <c r="N10" i="85"/>
  <c r="L10" i="85"/>
  <c r="K10" i="85"/>
  <c r="J10" i="85"/>
  <c r="H10" i="85"/>
  <c r="G10" i="85"/>
  <c r="F10" i="85"/>
  <c r="AB9" i="85"/>
  <c r="AA9" i="85"/>
  <c r="Z9" i="85"/>
  <c r="X9" i="85"/>
  <c r="W9" i="85"/>
  <c r="V9" i="85"/>
  <c r="T9" i="85"/>
  <c r="S9" i="85"/>
  <c r="R9" i="85"/>
  <c r="P9" i="85"/>
  <c r="O9" i="85"/>
  <c r="N9" i="85"/>
  <c r="L9" i="85"/>
  <c r="K9" i="85"/>
  <c r="J9" i="85"/>
  <c r="H9" i="85"/>
  <c r="G9" i="85"/>
  <c r="F9" i="85"/>
  <c r="B18" i="85" l="1"/>
  <c r="S8" i="85"/>
  <c r="N8" i="85"/>
  <c r="X8" i="85"/>
  <c r="C13" i="85"/>
  <c r="B13" i="85"/>
  <c r="D16" i="85"/>
  <c r="H8" i="85"/>
  <c r="C18" i="85"/>
  <c r="D19" i="85"/>
  <c r="G8" i="85"/>
  <c r="L8" i="85"/>
  <c r="R8" i="85"/>
  <c r="W8" i="85"/>
  <c r="AB8" i="85"/>
  <c r="D20" i="85"/>
  <c r="B9" i="85"/>
  <c r="C10" i="85"/>
  <c r="J8" i="85"/>
  <c r="O8" i="85"/>
  <c r="T8" i="85"/>
  <c r="Z8" i="85"/>
  <c r="F8" i="85"/>
  <c r="K8" i="85"/>
  <c r="P8" i="85"/>
  <c r="V8" i="85"/>
  <c r="AA8" i="85"/>
  <c r="B11" i="85"/>
  <c r="C11" i="85"/>
  <c r="D15" i="85"/>
  <c r="B10" i="85"/>
  <c r="C9" i="85"/>
  <c r="D14" i="85"/>
  <c r="C29" i="84"/>
  <c r="B29" i="84"/>
  <c r="C28" i="84"/>
  <c r="B28" i="84"/>
  <c r="C27" i="84"/>
  <c r="B27" i="84"/>
  <c r="C26" i="84"/>
  <c r="B26" i="84"/>
  <c r="C25" i="84"/>
  <c r="B25" i="84"/>
  <c r="C24" i="84"/>
  <c r="B24" i="84"/>
  <c r="C23" i="84"/>
  <c r="B23" i="84"/>
  <c r="C22" i="84"/>
  <c r="B22" i="84"/>
  <c r="C21" i="84"/>
  <c r="B21" i="84"/>
  <c r="C20" i="84"/>
  <c r="B20" i="84"/>
  <c r="C19" i="84"/>
  <c r="B19" i="84"/>
  <c r="C18" i="84"/>
  <c r="B18" i="84"/>
  <c r="C17" i="84"/>
  <c r="B17" i="84"/>
  <c r="C16" i="84"/>
  <c r="B16" i="84"/>
  <c r="C15" i="84"/>
  <c r="B15" i="84"/>
  <c r="C14" i="84"/>
  <c r="B14" i="84"/>
  <c r="C13" i="84"/>
  <c r="B13" i="84"/>
  <c r="C12" i="84"/>
  <c r="B12" i="84"/>
  <c r="C11" i="84"/>
  <c r="B11" i="84"/>
  <c r="C10" i="84"/>
  <c r="B10" i="84"/>
  <c r="AB9" i="84"/>
  <c r="AA9" i="84"/>
  <c r="Z9" i="84"/>
  <c r="X9" i="84"/>
  <c r="W9" i="84"/>
  <c r="V9" i="84"/>
  <c r="T9" i="84"/>
  <c r="S9" i="84"/>
  <c r="R9" i="84"/>
  <c r="P9" i="84"/>
  <c r="O9" i="84"/>
  <c r="N9" i="84"/>
  <c r="L9" i="84"/>
  <c r="K9" i="84"/>
  <c r="J9" i="84"/>
  <c r="H9" i="84"/>
  <c r="G9" i="84"/>
  <c r="F9" i="84"/>
  <c r="C29" i="83"/>
  <c r="B29" i="83"/>
  <c r="C28" i="83"/>
  <c r="B28" i="83"/>
  <c r="C27" i="83"/>
  <c r="B27" i="83"/>
  <c r="C26" i="83"/>
  <c r="B26" i="83"/>
  <c r="C25" i="83"/>
  <c r="B25" i="83"/>
  <c r="C24" i="83"/>
  <c r="B24" i="83"/>
  <c r="C23" i="83"/>
  <c r="B23" i="83"/>
  <c r="C22" i="83"/>
  <c r="B22" i="83"/>
  <c r="C21" i="83"/>
  <c r="B21" i="83"/>
  <c r="C20" i="83"/>
  <c r="B20" i="83"/>
  <c r="C19" i="83"/>
  <c r="B19" i="83"/>
  <c r="C18" i="83"/>
  <c r="B18" i="83"/>
  <c r="C17" i="83"/>
  <c r="B17" i="83"/>
  <c r="C16" i="83"/>
  <c r="B16" i="83"/>
  <c r="C15" i="83"/>
  <c r="B15" i="83"/>
  <c r="C14" i="83"/>
  <c r="B14" i="83"/>
  <c r="C13" i="83"/>
  <c r="B13" i="83"/>
  <c r="C12" i="83"/>
  <c r="B12" i="83"/>
  <c r="C11" i="83"/>
  <c r="B11" i="83"/>
  <c r="C10" i="83"/>
  <c r="B10" i="83"/>
  <c r="AB9" i="83"/>
  <c r="AA9" i="83"/>
  <c r="Z9" i="83"/>
  <c r="X9" i="83"/>
  <c r="W9" i="83"/>
  <c r="V9" i="83"/>
  <c r="T9" i="83"/>
  <c r="S9" i="83"/>
  <c r="R9" i="83"/>
  <c r="P9" i="83"/>
  <c r="O9" i="83"/>
  <c r="N9" i="83"/>
  <c r="L9" i="83"/>
  <c r="K9" i="83"/>
  <c r="J9" i="83"/>
  <c r="H9" i="83"/>
  <c r="G9" i="83"/>
  <c r="F9" i="83"/>
  <c r="C29" i="82"/>
  <c r="B29" i="82"/>
  <c r="C28" i="82"/>
  <c r="B28" i="82"/>
  <c r="C27" i="82"/>
  <c r="B27" i="82"/>
  <c r="D27" i="82" s="1"/>
  <c r="C26" i="82"/>
  <c r="B26" i="82"/>
  <c r="C25" i="82"/>
  <c r="B25" i="82"/>
  <c r="C24" i="82"/>
  <c r="B24" i="82"/>
  <c r="C23" i="82"/>
  <c r="B23" i="82"/>
  <c r="D23" i="82" s="1"/>
  <c r="C22" i="82"/>
  <c r="B22" i="82"/>
  <c r="C21" i="82"/>
  <c r="B21" i="82"/>
  <c r="C20" i="82"/>
  <c r="B20" i="82"/>
  <c r="C19" i="82"/>
  <c r="B19" i="82"/>
  <c r="C18" i="82"/>
  <c r="B18" i="82"/>
  <c r="C17" i="82"/>
  <c r="B17" i="82"/>
  <c r="C16" i="82"/>
  <c r="B16" i="82"/>
  <c r="C15" i="82"/>
  <c r="B15" i="82"/>
  <c r="D15" i="82" s="1"/>
  <c r="C14" i="82"/>
  <c r="B14" i="82"/>
  <c r="C13" i="82"/>
  <c r="B13" i="82"/>
  <c r="C12" i="82"/>
  <c r="B12" i="82"/>
  <c r="C11" i="82"/>
  <c r="B11" i="82"/>
  <c r="D11" i="82" s="1"/>
  <c r="C10" i="82"/>
  <c r="B10" i="82"/>
  <c r="AB9" i="82"/>
  <c r="AA9" i="82"/>
  <c r="Z9" i="82"/>
  <c r="X9" i="82"/>
  <c r="W9" i="82"/>
  <c r="V9" i="82"/>
  <c r="T9" i="82"/>
  <c r="S9" i="82"/>
  <c r="R9" i="82"/>
  <c r="P9" i="82"/>
  <c r="O9" i="82"/>
  <c r="N9" i="82"/>
  <c r="L9" i="82"/>
  <c r="K9" i="82"/>
  <c r="J9" i="82"/>
  <c r="H9" i="82"/>
  <c r="G9" i="82"/>
  <c r="F9" i="82"/>
  <c r="C34" i="81"/>
  <c r="B34" i="81"/>
  <c r="C33" i="81"/>
  <c r="B33" i="81"/>
  <c r="C32" i="81"/>
  <c r="B32" i="81"/>
  <c r="C31" i="81"/>
  <c r="B31" i="81"/>
  <c r="C30" i="81"/>
  <c r="B30" i="81"/>
  <c r="C29" i="81"/>
  <c r="B29" i="81"/>
  <c r="C28" i="81"/>
  <c r="B28" i="81"/>
  <c r="AB27" i="81"/>
  <c r="AA27" i="81"/>
  <c r="Z27" i="81"/>
  <c r="X27" i="81"/>
  <c r="W27" i="81"/>
  <c r="V27" i="81"/>
  <c r="T27" i="81"/>
  <c r="S27" i="81"/>
  <c r="R27" i="81"/>
  <c r="P27" i="81"/>
  <c r="O27" i="81"/>
  <c r="N27" i="81"/>
  <c r="L27" i="81"/>
  <c r="K27" i="81"/>
  <c r="J27" i="81"/>
  <c r="H27" i="81"/>
  <c r="G27" i="81"/>
  <c r="F27" i="81"/>
  <c r="C25" i="81"/>
  <c r="B25" i="81"/>
  <c r="C24" i="81"/>
  <c r="B24" i="81"/>
  <c r="C23" i="81"/>
  <c r="B23" i="81"/>
  <c r="C22" i="81"/>
  <c r="B22" i="81"/>
  <c r="C21" i="81"/>
  <c r="B21" i="81"/>
  <c r="C20" i="81"/>
  <c r="B20" i="81"/>
  <c r="C19" i="81"/>
  <c r="B19" i="81"/>
  <c r="AB18" i="81"/>
  <c r="AA18" i="81"/>
  <c r="Z18" i="81"/>
  <c r="X18" i="81"/>
  <c r="W18" i="81"/>
  <c r="V18" i="81"/>
  <c r="T18" i="81"/>
  <c r="S18" i="81"/>
  <c r="R18" i="81"/>
  <c r="P18" i="81"/>
  <c r="O18" i="81"/>
  <c r="N18" i="81"/>
  <c r="L18" i="81"/>
  <c r="K18" i="81"/>
  <c r="J18" i="81"/>
  <c r="H18" i="81"/>
  <c r="G18" i="81"/>
  <c r="F18" i="81"/>
  <c r="AB16" i="81"/>
  <c r="AA16" i="81"/>
  <c r="Z16" i="81"/>
  <c r="X16" i="81"/>
  <c r="W16" i="81"/>
  <c r="V16" i="81"/>
  <c r="T16" i="81"/>
  <c r="S16" i="81"/>
  <c r="R16" i="81"/>
  <c r="P16" i="81"/>
  <c r="O16" i="81"/>
  <c r="N16" i="81"/>
  <c r="L16" i="81"/>
  <c r="K16" i="81"/>
  <c r="J16" i="81"/>
  <c r="H16" i="81"/>
  <c r="G16" i="81"/>
  <c r="F16" i="81"/>
  <c r="AB15" i="81"/>
  <c r="AA15" i="81"/>
  <c r="Z15" i="81"/>
  <c r="X15" i="81"/>
  <c r="W15" i="81"/>
  <c r="V15" i="81"/>
  <c r="T15" i="81"/>
  <c r="S15" i="81"/>
  <c r="R15" i="81"/>
  <c r="P15" i="81"/>
  <c r="O15" i="81"/>
  <c r="N15" i="81"/>
  <c r="L15" i="81"/>
  <c r="K15" i="81"/>
  <c r="J15" i="81"/>
  <c r="H15" i="81"/>
  <c r="G15" i="81"/>
  <c r="F15" i="81"/>
  <c r="AB14" i="81"/>
  <c r="AA14" i="81"/>
  <c r="Z14" i="81"/>
  <c r="X14" i="81"/>
  <c r="W14" i="81"/>
  <c r="V14" i="81"/>
  <c r="T14" i="81"/>
  <c r="S14" i="81"/>
  <c r="R14" i="81"/>
  <c r="P14" i="81"/>
  <c r="O14" i="81"/>
  <c r="N14" i="81"/>
  <c r="L14" i="81"/>
  <c r="K14" i="81"/>
  <c r="J14" i="81"/>
  <c r="H14" i="81"/>
  <c r="G14" i="81"/>
  <c r="F14" i="81"/>
  <c r="AB13" i="81"/>
  <c r="AA13" i="81"/>
  <c r="Z13" i="81"/>
  <c r="X13" i="81"/>
  <c r="W13" i="81"/>
  <c r="V13" i="81"/>
  <c r="T13" i="81"/>
  <c r="S13" i="81"/>
  <c r="R13" i="81"/>
  <c r="P13" i="81"/>
  <c r="O13" i="81"/>
  <c r="N13" i="81"/>
  <c r="L13" i="81"/>
  <c r="K13" i="81"/>
  <c r="J13" i="81"/>
  <c r="H13" i="81"/>
  <c r="G13" i="81"/>
  <c r="F13" i="81"/>
  <c r="AB12" i="81"/>
  <c r="AA12" i="81"/>
  <c r="Z12" i="81"/>
  <c r="X12" i="81"/>
  <c r="W12" i="81"/>
  <c r="V12" i="81"/>
  <c r="T12" i="81"/>
  <c r="S12" i="81"/>
  <c r="R12" i="81"/>
  <c r="P12" i="81"/>
  <c r="O12" i="81"/>
  <c r="N12" i="81"/>
  <c r="L12" i="81"/>
  <c r="K12" i="81"/>
  <c r="J12" i="81"/>
  <c r="H12" i="81"/>
  <c r="G12" i="81"/>
  <c r="F12" i="81"/>
  <c r="AB11" i="81"/>
  <c r="AA11" i="81"/>
  <c r="Z11" i="81"/>
  <c r="X11" i="81"/>
  <c r="W11" i="81"/>
  <c r="V11" i="81"/>
  <c r="T11" i="81"/>
  <c r="S11" i="81"/>
  <c r="R11" i="81"/>
  <c r="P11" i="81"/>
  <c r="O11" i="81"/>
  <c r="N11" i="81"/>
  <c r="L11" i="81"/>
  <c r="K11" i="81"/>
  <c r="J11" i="81"/>
  <c r="H11" i="81"/>
  <c r="G11" i="81"/>
  <c r="F11" i="81"/>
  <c r="AB10" i="81"/>
  <c r="AA10" i="81"/>
  <c r="Z10" i="81"/>
  <c r="X10" i="81"/>
  <c r="W10" i="81"/>
  <c r="V10" i="81"/>
  <c r="T10" i="81"/>
  <c r="S10" i="81"/>
  <c r="R10" i="81"/>
  <c r="P10" i="81"/>
  <c r="O10" i="81"/>
  <c r="N10" i="81"/>
  <c r="L10" i="81"/>
  <c r="K10" i="81"/>
  <c r="J10" i="81"/>
  <c r="H10" i="81"/>
  <c r="G10" i="81"/>
  <c r="F10" i="81"/>
  <c r="C22" i="80"/>
  <c r="B22" i="80"/>
  <c r="C21" i="80"/>
  <c r="B21" i="80"/>
  <c r="C20" i="80"/>
  <c r="B20" i="80"/>
  <c r="C19" i="80"/>
  <c r="B19" i="80"/>
  <c r="C18" i="80"/>
  <c r="B18" i="80"/>
  <c r="C17" i="80"/>
  <c r="B17" i="80"/>
  <c r="C16" i="80"/>
  <c r="B16" i="80"/>
  <c r="C15" i="80"/>
  <c r="B15" i="80"/>
  <c r="C14" i="80"/>
  <c r="B14" i="80"/>
  <c r="C13" i="80"/>
  <c r="B13" i="80"/>
  <c r="C12" i="80"/>
  <c r="B12" i="80"/>
  <c r="C11" i="80"/>
  <c r="B11" i="80"/>
  <c r="AB9" i="80"/>
  <c r="AA9" i="80"/>
  <c r="Z9" i="80"/>
  <c r="X9" i="80"/>
  <c r="W9" i="80"/>
  <c r="V9" i="80"/>
  <c r="T9" i="80"/>
  <c r="S9" i="80"/>
  <c r="R9" i="80"/>
  <c r="P9" i="80"/>
  <c r="O9" i="80"/>
  <c r="N9" i="80"/>
  <c r="L9" i="80"/>
  <c r="K9" i="80"/>
  <c r="J9" i="80"/>
  <c r="H9" i="80"/>
  <c r="G9" i="80"/>
  <c r="F9" i="80"/>
  <c r="C34" i="79"/>
  <c r="B34" i="79"/>
  <c r="C33" i="79"/>
  <c r="B33" i="79"/>
  <c r="C32" i="79"/>
  <c r="B32" i="79"/>
  <c r="C31" i="79"/>
  <c r="B31" i="79"/>
  <c r="C30" i="79"/>
  <c r="B30" i="79"/>
  <c r="C29" i="79"/>
  <c r="B29" i="79"/>
  <c r="C28" i="79"/>
  <c r="B28" i="79"/>
  <c r="C27" i="79"/>
  <c r="B27" i="79"/>
  <c r="C26" i="79"/>
  <c r="B26" i="79"/>
  <c r="C25" i="79"/>
  <c r="B25" i="79"/>
  <c r="C24" i="79"/>
  <c r="B24" i="79"/>
  <c r="C23" i="79"/>
  <c r="B23" i="79"/>
  <c r="C22" i="79"/>
  <c r="B22" i="79"/>
  <c r="C21" i="79"/>
  <c r="B21" i="79"/>
  <c r="C20" i="79"/>
  <c r="B20" i="79"/>
  <c r="C19" i="79"/>
  <c r="B19" i="79"/>
  <c r="C18" i="79"/>
  <c r="B18" i="79"/>
  <c r="C17" i="79"/>
  <c r="B17" i="79"/>
  <c r="C16" i="79"/>
  <c r="B16" i="79"/>
  <c r="C15" i="79"/>
  <c r="B15" i="79"/>
  <c r="C14" i="79"/>
  <c r="B14" i="79"/>
  <c r="C13" i="79"/>
  <c r="B13" i="79"/>
  <c r="C12" i="79"/>
  <c r="B12" i="79"/>
  <c r="C11" i="79"/>
  <c r="B11" i="79"/>
  <c r="AB9" i="79"/>
  <c r="AA9" i="79"/>
  <c r="Z9" i="79"/>
  <c r="X9" i="79"/>
  <c r="W9" i="79"/>
  <c r="V9" i="79"/>
  <c r="T9" i="79"/>
  <c r="S9" i="79"/>
  <c r="R9" i="79"/>
  <c r="P9" i="79"/>
  <c r="O9" i="79"/>
  <c r="N9" i="79"/>
  <c r="L9" i="79"/>
  <c r="K9" i="79"/>
  <c r="J9" i="79"/>
  <c r="H9" i="79"/>
  <c r="G9" i="79"/>
  <c r="F9" i="79"/>
  <c r="C37" i="78"/>
  <c r="B37" i="78"/>
  <c r="C36" i="78"/>
  <c r="B36" i="78"/>
  <c r="C35" i="78"/>
  <c r="B35" i="78"/>
  <c r="C34" i="78"/>
  <c r="B34" i="78"/>
  <c r="C33" i="78"/>
  <c r="B33" i="78"/>
  <c r="C32" i="78"/>
  <c r="B32" i="78"/>
  <c r="C31" i="78"/>
  <c r="B31" i="78"/>
  <c r="C30" i="78"/>
  <c r="B30" i="78"/>
  <c r="C29" i="78"/>
  <c r="B29" i="78"/>
  <c r="C28" i="78"/>
  <c r="B28" i="78"/>
  <c r="C27" i="78"/>
  <c r="B27" i="78"/>
  <c r="C26" i="78"/>
  <c r="B26" i="78"/>
  <c r="C25" i="78"/>
  <c r="B25" i="78"/>
  <c r="C24" i="78"/>
  <c r="B24" i="78"/>
  <c r="C23" i="78"/>
  <c r="B23" i="78"/>
  <c r="C22" i="78"/>
  <c r="B22" i="78"/>
  <c r="C21" i="78"/>
  <c r="B21" i="78"/>
  <c r="C20" i="78"/>
  <c r="B20" i="78"/>
  <c r="C19" i="78"/>
  <c r="B19" i="78"/>
  <c r="C18" i="78"/>
  <c r="B18" i="78"/>
  <c r="C17" i="78"/>
  <c r="B17" i="78"/>
  <c r="C16" i="78"/>
  <c r="B16" i="78"/>
  <c r="C15" i="78"/>
  <c r="B15" i="78"/>
  <c r="C14" i="78"/>
  <c r="B14" i="78"/>
  <c r="C13" i="78"/>
  <c r="B13" i="78"/>
  <c r="C12" i="78"/>
  <c r="B12" i="78"/>
  <c r="C11" i="78"/>
  <c r="B11" i="78"/>
  <c r="AB9" i="78"/>
  <c r="AA9" i="78"/>
  <c r="Z9" i="78"/>
  <c r="X9" i="78"/>
  <c r="W9" i="78"/>
  <c r="V9" i="78"/>
  <c r="T9" i="78"/>
  <c r="S9" i="78"/>
  <c r="R9" i="78"/>
  <c r="P9" i="78"/>
  <c r="O9" i="78"/>
  <c r="N9" i="78"/>
  <c r="L9" i="78"/>
  <c r="K9" i="78"/>
  <c r="J9" i="78"/>
  <c r="H9" i="78"/>
  <c r="G9" i="78"/>
  <c r="F9" i="78"/>
  <c r="D23" i="84" l="1"/>
  <c r="D16" i="84"/>
  <c r="D20" i="84"/>
  <c r="D24" i="84"/>
  <c r="D28" i="84"/>
  <c r="D10" i="83"/>
  <c r="D20" i="83"/>
  <c r="D24" i="83"/>
  <c r="D14" i="82"/>
  <c r="D16" i="82"/>
  <c r="D20" i="82"/>
  <c r="D24" i="82"/>
  <c r="D28" i="82"/>
  <c r="D14" i="83"/>
  <c r="D15" i="83"/>
  <c r="D19" i="83"/>
  <c r="D18" i="82"/>
  <c r="C9" i="84"/>
  <c r="D27" i="84"/>
  <c r="D21" i="83"/>
  <c r="D29" i="83"/>
  <c r="D12" i="82"/>
  <c r="D18" i="83"/>
  <c r="D22" i="83"/>
  <c r="D26" i="83"/>
  <c r="D13" i="84"/>
  <c r="D25" i="84"/>
  <c r="D29" i="84"/>
  <c r="D27" i="83"/>
  <c r="D14" i="84"/>
  <c r="D18" i="84"/>
  <c r="D22" i="84"/>
  <c r="D17" i="82"/>
  <c r="D11" i="83"/>
  <c r="D25" i="83"/>
  <c r="D12" i="84"/>
  <c r="D19" i="84"/>
  <c r="B9" i="82"/>
  <c r="D21" i="82"/>
  <c r="D25" i="82"/>
  <c r="D29" i="82"/>
  <c r="B9" i="83"/>
  <c r="C9" i="83"/>
  <c r="D16" i="83"/>
  <c r="D23" i="83"/>
  <c r="D17" i="84"/>
  <c r="D21" i="84"/>
  <c r="B9" i="84"/>
  <c r="D13" i="83"/>
  <c r="D17" i="83"/>
  <c r="D28" i="83"/>
  <c r="D15" i="84"/>
  <c r="D26" i="84"/>
  <c r="D28" i="81"/>
  <c r="D11" i="85"/>
  <c r="D10" i="85"/>
  <c r="D13" i="85"/>
  <c r="C8" i="85"/>
  <c r="D18" i="85"/>
  <c r="D9" i="85"/>
  <c r="B8" i="85"/>
  <c r="D11" i="84"/>
  <c r="D10" i="84"/>
  <c r="D12" i="83"/>
  <c r="D10" i="82"/>
  <c r="C9" i="82"/>
  <c r="D22" i="82"/>
  <c r="D13" i="82"/>
  <c r="D19" i="82"/>
  <c r="D26" i="82"/>
  <c r="N9" i="81"/>
  <c r="D30" i="81"/>
  <c r="D34" i="81"/>
  <c r="D33" i="81"/>
  <c r="B27" i="81"/>
  <c r="C27" i="81"/>
  <c r="C15" i="81"/>
  <c r="D22" i="81"/>
  <c r="B14" i="81"/>
  <c r="B18" i="81"/>
  <c r="C18" i="81"/>
  <c r="D25" i="81"/>
  <c r="D29" i="81"/>
  <c r="X9" i="81"/>
  <c r="K9" i="81"/>
  <c r="V9" i="81"/>
  <c r="B13" i="81"/>
  <c r="C16" i="81"/>
  <c r="C10" i="81"/>
  <c r="D31" i="81"/>
  <c r="L9" i="81"/>
  <c r="W9" i="81"/>
  <c r="C13" i="81"/>
  <c r="B10" i="81"/>
  <c r="B11" i="81"/>
  <c r="C14" i="81"/>
  <c r="B16" i="81"/>
  <c r="R9" i="81"/>
  <c r="AB9" i="81"/>
  <c r="H9" i="81"/>
  <c r="S9" i="81"/>
  <c r="J9" i="81"/>
  <c r="T9" i="81"/>
  <c r="O9" i="81"/>
  <c r="Z9" i="81"/>
  <c r="B15" i="81"/>
  <c r="P9" i="81"/>
  <c r="AA9" i="81"/>
  <c r="D19" i="81"/>
  <c r="D23" i="81"/>
  <c r="B12" i="81"/>
  <c r="C12" i="81"/>
  <c r="D20" i="81"/>
  <c r="D24" i="81"/>
  <c r="G9" i="81"/>
  <c r="C11" i="81"/>
  <c r="D21" i="81"/>
  <c r="D32" i="81"/>
  <c r="F9" i="81"/>
  <c r="D16" i="80"/>
  <c r="D20" i="80"/>
  <c r="D15" i="80"/>
  <c r="D18" i="80"/>
  <c r="D12" i="80"/>
  <c r="D21" i="80"/>
  <c r="D11" i="80"/>
  <c r="D30" i="79"/>
  <c r="D34" i="79"/>
  <c r="D23" i="79"/>
  <c r="D27" i="79"/>
  <c r="D22" i="79"/>
  <c r="D14" i="79"/>
  <c r="D25" i="79"/>
  <c r="D33" i="79"/>
  <c r="D21" i="79"/>
  <c r="D16" i="79"/>
  <c r="D18" i="79"/>
  <c r="D24" i="79"/>
  <c r="D28" i="79"/>
  <c r="D32" i="79"/>
  <c r="D21" i="78"/>
  <c r="D25" i="78"/>
  <c r="D29" i="78"/>
  <c r="D37" i="78"/>
  <c r="D26" i="78"/>
  <c r="D30" i="78"/>
  <c r="D12" i="78"/>
  <c r="D16" i="78"/>
  <c r="D28" i="78"/>
  <c r="D32" i="78"/>
  <c r="D36" i="78"/>
  <c r="D31" i="78"/>
  <c r="D17" i="80"/>
  <c r="D13" i="80"/>
  <c r="D14" i="80"/>
  <c r="D19" i="80"/>
  <c r="D22" i="80"/>
  <c r="D17" i="79"/>
  <c r="D20" i="79"/>
  <c r="D31" i="79"/>
  <c r="C9" i="79"/>
  <c r="D15" i="79"/>
  <c r="D12" i="79"/>
  <c r="D29" i="79"/>
  <c r="D19" i="79"/>
  <c r="D13" i="79"/>
  <c r="D26" i="79"/>
  <c r="B9" i="78"/>
  <c r="D15" i="78"/>
  <c r="D19" i="78"/>
  <c r="D35" i="78"/>
  <c r="D24" i="78"/>
  <c r="D20" i="78"/>
  <c r="D13" i="78"/>
  <c r="D14" i="78"/>
  <c r="C9" i="78"/>
  <c r="D18" i="78"/>
  <c r="D22" i="78"/>
  <c r="D23" i="78"/>
  <c r="D33" i="78"/>
  <c r="D17" i="78"/>
  <c r="D27" i="78"/>
  <c r="D34" i="78"/>
  <c r="C9" i="80"/>
  <c r="B9" i="80"/>
  <c r="D11" i="79"/>
  <c r="B9" i="79"/>
  <c r="D11" i="78"/>
  <c r="D9" i="83" l="1"/>
  <c r="D9" i="82"/>
  <c r="D8" i="85"/>
  <c r="D9" i="84"/>
  <c r="D27" i="81"/>
  <c r="D15" i="81"/>
  <c r="D13" i="81"/>
  <c r="D10" i="81"/>
  <c r="D18" i="81"/>
  <c r="D14" i="81"/>
  <c r="D16" i="81"/>
  <c r="C9" i="81"/>
  <c r="D11" i="81"/>
  <c r="B9" i="81"/>
  <c r="D12" i="81"/>
  <c r="D9" i="80"/>
  <c r="D9" i="79"/>
  <c r="D9" i="78"/>
  <c r="D9" i="81" l="1"/>
  <c r="C20" i="77" l="1"/>
  <c r="B20" i="77"/>
  <c r="C19" i="77"/>
  <c r="B19" i="77"/>
  <c r="AB18" i="77"/>
  <c r="AA18" i="77"/>
  <c r="Z18" i="77"/>
  <c r="X18" i="77"/>
  <c r="W18" i="77"/>
  <c r="V18" i="77"/>
  <c r="T18" i="77"/>
  <c r="S18" i="77"/>
  <c r="R18" i="77"/>
  <c r="P18" i="77"/>
  <c r="O18" i="77"/>
  <c r="N18" i="77"/>
  <c r="L18" i="77"/>
  <c r="K18" i="77"/>
  <c r="J18" i="77"/>
  <c r="H18" i="77"/>
  <c r="G18" i="77"/>
  <c r="F18" i="77"/>
  <c r="C16" i="77"/>
  <c r="B16" i="77"/>
  <c r="C15" i="77"/>
  <c r="B15" i="77"/>
  <c r="C14" i="77"/>
  <c r="B14" i="77"/>
  <c r="AB13" i="77"/>
  <c r="AA13" i="77"/>
  <c r="Z13" i="77"/>
  <c r="X13" i="77"/>
  <c r="W13" i="77"/>
  <c r="V13" i="77"/>
  <c r="T13" i="77"/>
  <c r="S13" i="77"/>
  <c r="R13" i="77"/>
  <c r="P13" i="77"/>
  <c r="O13" i="77"/>
  <c r="N13" i="77"/>
  <c r="L13" i="77"/>
  <c r="K13" i="77"/>
  <c r="J13" i="77"/>
  <c r="H13" i="77"/>
  <c r="G13" i="77"/>
  <c r="F13" i="77"/>
  <c r="AB11" i="77"/>
  <c r="AA11" i="77"/>
  <c r="Z11" i="77"/>
  <c r="X11" i="77"/>
  <c r="W11" i="77"/>
  <c r="V11" i="77"/>
  <c r="T11" i="77"/>
  <c r="S11" i="77"/>
  <c r="R11" i="77"/>
  <c r="P11" i="77"/>
  <c r="O11" i="77"/>
  <c r="N11" i="77"/>
  <c r="L11" i="77"/>
  <c r="K11" i="77"/>
  <c r="J11" i="77"/>
  <c r="H11" i="77"/>
  <c r="G11" i="77"/>
  <c r="F11" i="77"/>
  <c r="AB10" i="77"/>
  <c r="AA10" i="77"/>
  <c r="Z10" i="77"/>
  <c r="X10" i="77"/>
  <c r="W10" i="77"/>
  <c r="V10" i="77"/>
  <c r="T10" i="77"/>
  <c r="S10" i="77"/>
  <c r="R10" i="77"/>
  <c r="P10" i="77"/>
  <c r="O10" i="77"/>
  <c r="N10" i="77"/>
  <c r="L10" i="77"/>
  <c r="K10" i="77"/>
  <c r="J10" i="77"/>
  <c r="H10" i="77"/>
  <c r="G10" i="77"/>
  <c r="F10" i="77"/>
  <c r="AB9" i="77"/>
  <c r="AA9" i="77"/>
  <c r="Z9" i="77"/>
  <c r="X9" i="77"/>
  <c r="W9" i="77"/>
  <c r="V9" i="77"/>
  <c r="T9" i="77"/>
  <c r="S9" i="77"/>
  <c r="R9" i="77"/>
  <c r="P9" i="77"/>
  <c r="O9" i="77"/>
  <c r="N9" i="77"/>
  <c r="L9" i="77"/>
  <c r="K9" i="77"/>
  <c r="J9" i="77"/>
  <c r="H9" i="77"/>
  <c r="G9" i="77"/>
  <c r="F9" i="77"/>
  <c r="C35" i="75"/>
  <c r="B35" i="75"/>
  <c r="C34" i="75"/>
  <c r="B34" i="75"/>
  <c r="C33" i="75"/>
  <c r="B33" i="75"/>
  <c r="C32" i="75"/>
  <c r="B32" i="75"/>
  <c r="C31" i="75"/>
  <c r="B31" i="75"/>
  <c r="D31" i="75" s="1"/>
  <c r="C30" i="75"/>
  <c r="B30" i="75"/>
  <c r="C29" i="75"/>
  <c r="B29" i="75"/>
  <c r="C28" i="75"/>
  <c r="B28" i="75"/>
  <c r="C27" i="75"/>
  <c r="B27" i="75"/>
  <c r="C26" i="75"/>
  <c r="B26" i="75"/>
  <c r="C25" i="75"/>
  <c r="B25" i="75"/>
  <c r="C24" i="75"/>
  <c r="B24" i="75"/>
  <c r="C23" i="75"/>
  <c r="B23" i="75"/>
  <c r="C22" i="75"/>
  <c r="B22" i="75"/>
  <c r="C21" i="75"/>
  <c r="B21" i="75"/>
  <c r="C20" i="75"/>
  <c r="B20" i="75"/>
  <c r="C19" i="75"/>
  <c r="B19" i="75"/>
  <c r="D19" i="75" s="1"/>
  <c r="C18" i="75"/>
  <c r="B18" i="75"/>
  <c r="C17" i="75"/>
  <c r="B17" i="75"/>
  <c r="C16" i="75"/>
  <c r="B16" i="75"/>
  <c r="C15" i="75"/>
  <c r="B15" i="75"/>
  <c r="C14" i="75"/>
  <c r="B14" i="75"/>
  <c r="C13" i="75"/>
  <c r="B13" i="75"/>
  <c r="C12" i="75"/>
  <c r="B12" i="75"/>
  <c r="C11" i="75"/>
  <c r="B11" i="75"/>
  <c r="D11" i="75" s="1"/>
  <c r="C10" i="75"/>
  <c r="B10" i="75"/>
  <c r="AB9" i="75"/>
  <c r="AA9" i="75"/>
  <c r="Z9" i="75"/>
  <c r="X9" i="75"/>
  <c r="W9" i="75"/>
  <c r="V9" i="75"/>
  <c r="T9" i="75"/>
  <c r="S9" i="75"/>
  <c r="R9" i="75"/>
  <c r="P9" i="75"/>
  <c r="O9" i="75"/>
  <c r="N9" i="75"/>
  <c r="L9" i="75"/>
  <c r="K9" i="75"/>
  <c r="J9" i="75"/>
  <c r="H9" i="75"/>
  <c r="G9" i="75"/>
  <c r="F9" i="75"/>
  <c r="AB9" i="74"/>
  <c r="AA9" i="74"/>
  <c r="Z9" i="74"/>
  <c r="X9" i="74"/>
  <c r="W9" i="74"/>
  <c r="V9" i="74"/>
  <c r="T9" i="74"/>
  <c r="S9" i="74"/>
  <c r="R9" i="74"/>
  <c r="P9" i="74"/>
  <c r="O9" i="74"/>
  <c r="N9" i="74"/>
  <c r="L9" i="74"/>
  <c r="K9" i="74"/>
  <c r="J9" i="74"/>
  <c r="H9" i="74"/>
  <c r="G9" i="74"/>
  <c r="F9" i="74"/>
  <c r="B11" i="74"/>
  <c r="C11" i="74"/>
  <c r="B12" i="74"/>
  <c r="C12" i="74"/>
  <c r="B13" i="74"/>
  <c r="C13" i="74"/>
  <c r="B14" i="74"/>
  <c r="C14" i="74"/>
  <c r="B15" i="74"/>
  <c r="C15" i="74"/>
  <c r="B16" i="74"/>
  <c r="C16" i="74"/>
  <c r="B17" i="74"/>
  <c r="C17" i="74"/>
  <c r="B18" i="74"/>
  <c r="C18" i="74"/>
  <c r="B19" i="74"/>
  <c r="C19" i="74"/>
  <c r="B20" i="74"/>
  <c r="C20" i="74"/>
  <c r="B21" i="74"/>
  <c r="C21" i="74"/>
  <c r="B22" i="74"/>
  <c r="C22" i="74"/>
  <c r="B23" i="74"/>
  <c r="C23" i="74"/>
  <c r="B24" i="74"/>
  <c r="C24" i="74"/>
  <c r="B25" i="74"/>
  <c r="C25" i="74"/>
  <c r="B26" i="74"/>
  <c r="C26" i="74"/>
  <c r="B27" i="74"/>
  <c r="C27" i="74"/>
  <c r="B28" i="74"/>
  <c r="C28" i="74"/>
  <c r="B29" i="74"/>
  <c r="C29" i="74"/>
  <c r="B30" i="74"/>
  <c r="C30" i="74"/>
  <c r="B31" i="74"/>
  <c r="C31" i="74"/>
  <c r="B32" i="74"/>
  <c r="C32" i="74"/>
  <c r="B33" i="74"/>
  <c r="C33" i="74"/>
  <c r="B34" i="74"/>
  <c r="C34" i="74"/>
  <c r="B35" i="74"/>
  <c r="C35" i="74"/>
  <c r="X10" i="65"/>
  <c r="W10" i="65"/>
  <c r="V10" i="65"/>
  <c r="T10" i="65"/>
  <c r="S10" i="65"/>
  <c r="R10" i="65"/>
  <c r="P10" i="65"/>
  <c r="O10" i="65"/>
  <c r="N10" i="65"/>
  <c r="L10" i="65"/>
  <c r="K10" i="65"/>
  <c r="J10" i="65"/>
  <c r="H10" i="65"/>
  <c r="G10" i="65"/>
  <c r="F10" i="65"/>
  <c r="C10" i="74"/>
  <c r="B10" i="74"/>
  <c r="C34" i="73"/>
  <c r="B34" i="73"/>
  <c r="C33" i="73"/>
  <c r="B33" i="73"/>
  <c r="C32" i="73"/>
  <c r="B32" i="73"/>
  <c r="C31" i="73"/>
  <c r="B31" i="73"/>
  <c r="C30" i="73"/>
  <c r="B30" i="73"/>
  <c r="C29" i="73"/>
  <c r="B29" i="73"/>
  <c r="C28" i="73"/>
  <c r="B28" i="73"/>
  <c r="C25" i="73"/>
  <c r="B25" i="73"/>
  <c r="C24" i="73"/>
  <c r="B24" i="73"/>
  <c r="C23" i="73"/>
  <c r="B23" i="73"/>
  <c r="C22" i="73"/>
  <c r="B22" i="73"/>
  <c r="C21" i="73"/>
  <c r="B21" i="73"/>
  <c r="C20" i="73"/>
  <c r="B20" i="73"/>
  <c r="C19" i="73"/>
  <c r="B19" i="73"/>
  <c r="AB27" i="73"/>
  <c r="AA27" i="73"/>
  <c r="Z27" i="73"/>
  <c r="X27" i="73"/>
  <c r="W27" i="73"/>
  <c r="V27" i="73"/>
  <c r="T27" i="73"/>
  <c r="S27" i="73"/>
  <c r="R27" i="73"/>
  <c r="P27" i="73"/>
  <c r="O27" i="73"/>
  <c r="N27" i="73"/>
  <c r="L27" i="73"/>
  <c r="K27" i="73"/>
  <c r="J27" i="73"/>
  <c r="H27" i="73"/>
  <c r="G27" i="73"/>
  <c r="F27" i="73"/>
  <c r="AB18" i="73"/>
  <c r="AA18" i="73"/>
  <c r="Z18" i="73"/>
  <c r="X18" i="73"/>
  <c r="W18" i="73"/>
  <c r="V18" i="73"/>
  <c r="T18" i="73"/>
  <c r="S18" i="73"/>
  <c r="R18" i="73"/>
  <c r="P18" i="73"/>
  <c r="O18" i="73"/>
  <c r="N18" i="73"/>
  <c r="L18" i="73"/>
  <c r="K18" i="73"/>
  <c r="J18" i="73"/>
  <c r="H18" i="73"/>
  <c r="G18" i="73"/>
  <c r="F18" i="73"/>
  <c r="AB16" i="73"/>
  <c r="AA16" i="73"/>
  <c r="Z16" i="73"/>
  <c r="AB15" i="73"/>
  <c r="AA15" i="73"/>
  <c r="Z15" i="73"/>
  <c r="AB14" i="73"/>
  <c r="AA14" i="73"/>
  <c r="Z14" i="73"/>
  <c r="AB13" i="73"/>
  <c r="AA13" i="73"/>
  <c r="Z13" i="73"/>
  <c r="AB12" i="73"/>
  <c r="AA12" i="73"/>
  <c r="Z12" i="73"/>
  <c r="AB11" i="73"/>
  <c r="AA11" i="73"/>
  <c r="Z11" i="73"/>
  <c r="AB10" i="73"/>
  <c r="AA10" i="73"/>
  <c r="Z10" i="73"/>
  <c r="X16" i="73"/>
  <c r="W16" i="73"/>
  <c r="V16" i="73"/>
  <c r="X15" i="73"/>
  <c r="W15" i="73"/>
  <c r="V15" i="73"/>
  <c r="X14" i="73"/>
  <c r="W14" i="73"/>
  <c r="V14" i="73"/>
  <c r="X13" i="73"/>
  <c r="W13" i="73"/>
  <c r="V13" i="73"/>
  <c r="X12" i="73"/>
  <c r="W12" i="73"/>
  <c r="V12" i="73"/>
  <c r="X11" i="73"/>
  <c r="W11" i="73"/>
  <c r="V11" i="73"/>
  <c r="X10" i="73"/>
  <c r="W10" i="73"/>
  <c r="V10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P16" i="73"/>
  <c r="O16" i="73"/>
  <c r="N16" i="73"/>
  <c r="P15" i="73"/>
  <c r="O15" i="73"/>
  <c r="N15" i="73"/>
  <c r="P14" i="73"/>
  <c r="O14" i="73"/>
  <c r="N14" i="73"/>
  <c r="P13" i="73"/>
  <c r="O13" i="73"/>
  <c r="N13" i="73"/>
  <c r="P12" i="73"/>
  <c r="O12" i="73"/>
  <c r="N12" i="73"/>
  <c r="P11" i="73"/>
  <c r="O11" i="73"/>
  <c r="N11" i="73"/>
  <c r="P10" i="73"/>
  <c r="O10" i="73"/>
  <c r="N10" i="73"/>
  <c r="L16" i="73"/>
  <c r="K16" i="73"/>
  <c r="J16" i="73"/>
  <c r="L15" i="73"/>
  <c r="K15" i="73"/>
  <c r="J15" i="73"/>
  <c r="L14" i="73"/>
  <c r="K14" i="73"/>
  <c r="J14" i="73"/>
  <c r="L13" i="73"/>
  <c r="K13" i="73"/>
  <c r="J13" i="73"/>
  <c r="L12" i="73"/>
  <c r="K12" i="73"/>
  <c r="J12" i="73"/>
  <c r="L11" i="73"/>
  <c r="K11" i="73"/>
  <c r="J11" i="73"/>
  <c r="L10" i="73"/>
  <c r="K10" i="73"/>
  <c r="J10" i="73"/>
  <c r="H16" i="73"/>
  <c r="G16" i="73"/>
  <c r="F16" i="73"/>
  <c r="H15" i="73"/>
  <c r="G15" i="73"/>
  <c r="F15" i="73"/>
  <c r="H14" i="73"/>
  <c r="G14" i="73"/>
  <c r="F14" i="73"/>
  <c r="H13" i="73"/>
  <c r="G13" i="73"/>
  <c r="F13" i="73"/>
  <c r="H12" i="73"/>
  <c r="G12" i="73"/>
  <c r="F12" i="73"/>
  <c r="H11" i="73"/>
  <c r="G11" i="73"/>
  <c r="F11" i="73"/>
  <c r="H10" i="73"/>
  <c r="G10" i="73"/>
  <c r="F10" i="73"/>
  <c r="V8" i="77" l="1"/>
  <c r="D10" i="75"/>
  <c r="D14" i="75"/>
  <c r="D18" i="75"/>
  <c r="D22" i="75"/>
  <c r="D26" i="75"/>
  <c r="D30" i="75"/>
  <c r="D34" i="75"/>
  <c r="D32" i="75"/>
  <c r="D34" i="74"/>
  <c r="D30" i="74"/>
  <c r="D29" i="75"/>
  <c r="D33" i="75"/>
  <c r="D26" i="74"/>
  <c r="D24" i="75"/>
  <c r="D13" i="75"/>
  <c r="D21" i="75"/>
  <c r="D17" i="75"/>
  <c r="D28" i="75"/>
  <c r="D35" i="75"/>
  <c r="D23" i="74"/>
  <c r="D25" i="75"/>
  <c r="D18" i="74"/>
  <c r="D15" i="75"/>
  <c r="B9" i="75"/>
  <c r="D33" i="74"/>
  <c r="D25" i="74"/>
  <c r="D17" i="74"/>
  <c r="D13" i="74"/>
  <c r="C9" i="75"/>
  <c r="D16" i="75"/>
  <c r="D23" i="75"/>
  <c r="D20" i="75"/>
  <c r="D27" i="75"/>
  <c r="C10" i="73"/>
  <c r="C16" i="73"/>
  <c r="D31" i="73"/>
  <c r="B12" i="73"/>
  <c r="D28" i="74"/>
  <c r="D16" i="74"/>
  <c r="D12" i="74"/>
  <c r="D35" i="74"/>
  <c r="D19" i="74"/>
  <c r="D22" i="74"/>
  <c r="D20" i="77"/>
  <c r="C18" i="77"/>
  <c r="B18" i="77"/>
  <c r="D19" i="77"/>
  <c r="X8" i="77"/>
  <c r="K8" i="77"/>
  <c r="H8" i="77"/>
  <c r="AA8" i="77"/>
  <c r="B10" i="77"/>
  <c r="O8" i="77"/>
  <c r="Z8" i="77"/>
  <c r="J8" i="77"/>
  <c r="G8" i="77"/>
  <c r="AB8" i="77"/>
  <c r="C9" i="77"/>
  <c r="S8" i="77"/>
  <c r="T8" i="77"/>
  <c r="B11" i="77"/>
  <c r="R8" i="77"/>
  <c r="P8" i="77"/>
  <c r="D15" i="77"/>
  <c r="N8" i="77"/>
  <c r="L8" i="77"/>
  <c r="C10" i="77"/>
  <c r="D14" i="77"/>
  <c r="F8" i="77"/>
  <c r="C11" i="77"/>
  <c r="B13" i="77"/>
  <c r="B9" i="77"/>
  <c r="C13" i="77"/>
  <c r="W8" i="77"/>
  <c r="D16" i="77"/>
  <c r="D12" i="75"/>
  <c r="D32" i="74"/>
  <c r="D21" i="74"/>
  <c r="D14" i="74"/>
  <c r="D31" i="74"/>
  <c r="D24" i="74"/>
  <c r="D27" i="74"/>
  <c r="D20" i="74"/>
  <c r="D29" i="74"/>
  <c r="D15" i="74"/>
  <c r="D11" i="74"/>
  <c r="B9" i="74"/>
  <c r="C9" i="74"/>
  <c r="D10" i="74"/>
  <c r="B11" i="73"/>
  <c r="V9" i="73"/>
  <c r="D32" i="73"/>
  <c r="C11" i="73"/>
  <c r="C14" i="73"/>
  <c r="B14" i="73"/>
  <c r="D34" i="73"/>
  <c r="B13" i="73"/>
  <c r="C12" i="73"/>
  <c r="B10" i="73"/>
  <c r="C15" i="73"/>
  <c r="C13" i="73"/>
  <c r="B16" i="73"/>
  <c r="B15" i="73"/>
  <c r="D29" i="73"/>
  <c r="D30" i="73"/>
  <c r="D28" i="73"/>
  <c r="AB9" i="73"/>
  <c r="R9" i="73"/>
  <c r="D21" i="73"/>
  <c r="D25" i="73"/>
  <c r="D22" i="73"/>
  <c r="D20" i="73"/>
  <c r="P9" i="73"/>
  <c r="J9" i="73"/>
  <c r="D19" i="73"/>
  <c r="F9" i="73"/>
  <c r="B18" i="73"/>
  <c r="L9" i="73"/>
  <c r="K9" i="73"/>
  <c r="N9" i="73"/>
  <c r="X9" i="73"/>
  <c r="W9" i="73"/>
  <c r="O9" i="73"/>
  <c r="Z9" i="73"/>
  <c r="C18" i="73"/>
  <c r="B27" i="73"/>
  <c r="T9" i="73"/>
  <c r="S9" i="73"/>
  <c r="AA9" i="73"/>
  <c r="C27" i="73"/>
  <c r="D24" i="73"/>
  <c r="D33" i="73"/>
  <c r="H9" i="73"/>
  <c r="D23" i="73"/>
  <c r="G9" i="73"/>
  <c r="C11" i="72"/>
  <c r="C12" i="72"/>
  <c r="C13" i="72"/>
  <c r="C14" i="72"/>
  <c r="C15" i="72"/>
  <c r="C16" i="72"/>
  <c r="C17" i="72"/>
  <c r="C18" i="72"/>
  <c r="C19" i="72"/>
  <c r="C20" i="72"/>
  <c r="C21" i="72"/>
  <c r="C22" i="72"/>
  <c r="B12" i="72"/>
  <c r="B13" i="72"/>
  <c r="B14" i="72"/>
  <c r="B15" i="72"/>
  <c r="B16" i="72"/>
  <c r="B17" i="72"/>
  <c r="B18" i="72"/>
  <c r="B19" i="72"/>
  <c r="B20" i="72"/>
  <c r="B21" i="72"/>
  <c r="B22" i="72"/>
  <c r="B11" i="72"/>
  <c r="AB9" i="72"/>
  <c r="AA9" i="72"/>
  <c r="Z9" i="72"/>
  <c r="X9" i="72"/>
  <c r="W9" i="72"/>
  <c r="V9" i="72"/>
  <c r="T9" i="72"/>
  <c r="S9" i="72"/>
  <c r="R9" i="72"/>
  <c r="P9" i="72"/>
  <c r="O9" i="72"/>
  <c r="N9" i="72"/>
  <c r="L9" i="72"/>
  <c r="K9" i="72"/>
  <c r="J9" i="72"/>
  <c r="H9" i="72"/>
  <c r="G9" i="72"/>
  <c r="F9" i="72"/>
  <c r="C34" i="71"/>
  <c r="B34" i="71"/>
  <c r="C33" i="71"/>
  <c r="B33" i="71"/>
  <c r="C32" i="71"/>
  <c r="B32" i="71"/>
  <c r="C31" i="71"/>
  <c r="B31" i="71"/>
  <c r="C30" i="71"/>
  <c r="B30" i="71"/>
  <c r="C29" i="71"/>
  <c r="B29" i="71"/>
  <c r="C28" i="71"/>
  <c r="B28" i="71"/>
  <c r="C27" i="71"/>
  <c r="B27" i="71"/>
  <c r="C26" i="71"/>
  <c r="B26" i="71"/>
  <c r="C25" i="71"/>
  <c r="B25" i="71"/>
  <c r="C24" i="71"/>
  <c r="B24" i="71"/>
  <c r="C23" i="71"/>
  <c r="B23" i="71"/>
  <c r="C22" i="71"/>
  <c r="B22" i="71"/>
  <c r="C21" i="71"/>
  <c r="B21" i="71"/>
  <c r="C20" i="71"/>
  <c r="B20" i="71"/>
  <c r="C19" i="71"/>
  <c r="B19" i="71"/>
  <c r="C18" i="71"/>
  <c r="B18" i="71"/>
  <c r="C17" i="71"/>
  <c r="B17" i="71"/>
  <c r="C16" i="71"/>
  <c r="B16" i="71"/>
  <c r="C15" i="71"/>
  <c r="B15" i="71"/>
  <c r="C14" i="71"/>
  <c r="B14" i="71"/>
  <c r="C13" i="71"/>
  <c r="B13" i="71"/>
  <c r="C12" i="71"/>
  <c r="B12" i="71"/>
  <c r="C11" i="71"/>
  <c r="B11" i="71"/>
  <c r="AB9" i="71"/>
  <c r="AA9" i="71"/>
  <c r="Z9" i="71"/>
  <c r="X9" i="71"/>
  <c r="W9" i="71"/>
  <c r="V9" i="71"/>
  <c r="T9" i="71"/>
  <c r="S9" i="71"/>
  <c r="R9" i="71"/>
  <c r="P9" i="71"/>
  <c r="O9" i="71"/>
  <c r="N9" i="71"/>
  <c r="L9" i="71"/>
  <c r="K9" i="71"/>
  <c r="J9" i="71"/>
  <c r="H9" i="71"/>
  <c r="G9" i="71"/>
  <c r="F9" i="71"/>
  <c r="C37" i="70"/>
  <c r="B37" i="70"/>
  <c r="C36" i="70"/>
  <c r="B36" i="70"/>
  <c r="C35" i="70"/>
  <c r="B35" i="70"/>
  <c r="C34" i="70"/>
  <c r="B34" i="70"/>
  <c r="C33" i="70"/>
  <c r="B33" i="70"/>
  <c r="C32" i="70"/>
  <c r="B32" i="70"/>
  <c r="C31" i="70"/>
  <c r="B31" i="70"/>
  <c r="C30" i="70"/>
  <c r="B30" i="70"/>
  <c r="C29" i="70"/>
  <c r="B29" i="70"/>
  <c r="C28" i="70"/>
  <c r="B28" i="70"/>
  <c r="C27" i="70"/>
  <c r="B27" i="70"/>
  <c r="C26" i="70"/>
  <c r="B26" i="70"/>
  <c r="C25" i="70"/>
  <c r="B25" i="70"/>
  <c r="C24" i="70"/>
  <c r="B24" i="70"/>
  <c r="C23" i="70"/>
  <c r="B23" i="70"/>
  <c r="C22" i="70"/>
  <c r="B22" i="70"/>
  <c r="C21" i="70"/>
  <c r="B21" i="70"/>
  <c r="C20" i="70"/>
  <c r="B20" i="70"/>
  <c r="C19" i="70"/>
  <c r="B19" i="70"/>
  <c r="C18" i="70"/>
  <c r="B18" i="70"/>
  <c r="C17" i="70"/>
  <c r="B17" i="70"/>
  <c r="C16" i="70"/>
  <c r="B16" i="70"/>
  <c r="C15" i="70"/>
  <c r="B15" i="70"/>
  <c r="C14" i="70"/>
  <c r="B14" i="70"/>
  <c r="C13" i="70"/>
  <c r="B13" i="70"/>
  <c r="C12" i="70"/>
  <c r="B12" i="70"/>
  <c r="C11" i="70"/>
  <c r="B11" i="70"/>
  <c r="AB9" i="70"/>
  <c r="AA9" i="70"/>
  <c r="Z9" i="70"/>
  <c r="X9" i="70"/>
  <c r="W9" i="70"/>
  <c r="V9" i="70"/>
  <c r="T9" i="70"/>
  <c r="S9" i="70"/>
  <c r="R9" i="70"/>
  <c r="P9" i="70"/>
  <c r="O9" i="70"/>
  <c r="N9" i="70"/>
  <c r="L9" i="70"/>
  <c r="K9" i="70"/>
  <c r="J9" i="70"/>
  <c r="H9" i="70"/>
  <c r="G9" i="70"/>
  <c r="F9" i="70"/>
  <c r="AB9" i="69"/>
  <c r="AA9" i="69"/>
  <c r="Z9" i="69"/>
  <c r="X9" i="69"/>
  <c r="W9" i="69"/>
  <c r="V9" i="69"/>
  <c r="T9" i="69"/>
  <c r="S9" i="69"/>
  <c r="R9" i="69"/>
  <c r="P9" i="69"/>
  <c r="O9" i="69"/>
  <c r="N9" i="69"/>
  <c r="L9" i="69"/>
  <c r="K9" i="69"/>
  <c r="J9" i="69"/>
  <c r="H9" i="69"/>
  <c r="G9" i="69"/>
  <c r="F9" i="69"/>
  <c r="B12" i="69"/>
  <c r="C12" i="69"/>
  <c r="B13" i="69"/>
  <c r="C13" i="69"/>
  <c r="B14" i="69"/>
  <c r="C14" i="69"/>
  <c r="B15" i="69"/>
  <c r="C15" i="69"/>
  <c r="B16" i="69"/>
  <c r="C16" i="69"/>
  <c r="B17" i="69"/>
  <c r="C17" i="69"/>
  <c r="B18" i="69"/>
  <c r="C18" i="69"/>
  <c r="B19" i="69"/>
  <c r="C19" i="69"/>
  <c r="B20" i="69"/>
  <c r="C20" i="69"/>
  <c r="B21" i="69"/>
  <c r="C21" i="69"/>
  <c r="B22" i="69"/>
  <c r="C22" i="69"/>
  <c r="B23" i="69"/>
  <c r="C23" i="69"/>
  <c r="B24" i="69"/>
  <c r="C24" i="69"/>
  <c r="B25" i="69"/>
  <c r="C25" i="69"/>
  <c r="B26" i="69"/>
  <c r="D26" i="69" s="1"/>
  <c r="C26" i="69"/>
  <c r="B27" i="69"/>
  <c r="C27" i="69"/>
  <c r="B28" i="69"/>
  <c r="C28" i="69"/>
  <c r="B29" i="69"/>
  <c r="C29" i="69"/>
  <c r="B30" i="69"/>
  <c r="C30" i="69"/>
  <c r="B31" i="69"/>
  <c r="C31" i="69"/>
  <c r="B32" i="69"/>
  <c r="C32" i="69"/>
  <c r="B33" i="69"/>
  <c r="C33" i="69"/>
  <c r="B34" i="69"/>
  <c r="C34" i="69"/>
  <c r="B35" i="69"/>
  <c r="C35" i="69"/>
  <c r="B36" i="69"/>
  <c r="C36" i="69"/>
  <c r="B37" i="69"/>
  <c r="C37" i="69"/>
  <c r="C11" i="69"/>
  <c r="B11" i="69"/>
  <c r="AB11" i="68"/>
  <c r="AA11" i="68"/>
  <c r="Z11" i="68"/>
  <c r="X11" i="68"/>
  <c r="W11" i="68"/>
  <c r="V11" i="68"/>
  <c r="T11" i="68"/>
  <c r="S11" i="68"/>
  <c r="R11" i="68"/>
  <c r="P11" i="68"/>
  <c r="O11" i="68"/>
  <c r="N11" i="68"/>
  <c r="L11" i="68"/>
  <c r="K11" i="68"/>
  <c r="J11" i="68"/>
  <c r="G11" i="68"/>
  <c r="H11" i="68"/>
  <c r="F11" i="68"/>
  <c r="AB13" i="68"/>
  <c r="AA13" i="68"/>
  <c r="Z13" i="68"/>
  <c r="X13" i="68"/>
  <c r="W13" i="68"/>
  <c r="V13" i="68"/>
  <c r="T13" i="68"/>
  <c r="S13" i="68"/>
  <c r="R13" i="68"/>
  <c r="P13" i="68"/>
  <c r="O13" i="68"/>
  <c r="N13" i="68"/>
  <c r="L13" i="68"/>
  <c r="K13" i="68"/>
  <c r="J13" i="68"/>
  <c r="B15" i="68"/>
  <c r="C15" i="68"/>
  <c r="B16" i="68"/>
  <c r="C16" i="68"/>
  <c r="C14" i="68"/>
  <c r="B14" i="68"/>
  <c r="D10" i="73" l="1"/>
  <c r="D12" i="71"/>
  <c r="D28" i="71"/>
  <c r="D32" i="71"/>
  <c r="D13" i="70"/>
  <c r="D29" i="70"/>
  <c r="D37" i="70"/>
  <c r="D17" i="71"/>
  <c r="D9" i="74"/>
  <c r="D13" i="69"/>
  <c r="B13" i="68"/>
  <c r="D18" i="77"/>
  <c r="D9" i="75"/>
  <c r="D16" i="73"/>
  <c r="D13" i="73"/>
  <c r="D12" i="69"/>
  <c r="D10" i="77"/>
  <c r="D11" i="77"/>
  <c r="C8" i="77"/>
  <c r="D13" i="77"/>
  <c r="B8" i="77"/>
  <c r="D9" i="77"/>
  <c r="D27" i="73"/>
  <c r="D11" i="73"/>
  <c r="D15" i="73"/>
  <c r="D18" i="73"/>
  <c r="D14" i="73"/>
  <c r="C9" i="73"/>
  <c r="B9" i="73"/>
  <c r="D12" i="73"/>
  <c r="B9" i="72"/>
  <c r="D14" i="72"/>
  <c r="D17" i="72"/>
  <c r="D19" i="72"/>
  <c r="D15" i="72"/>
  <c r="D20" i="72"/>
  <c r="D18" i="72"/>
  <c r="D16" i="72"/>
  <c r="D22" i="72"/>
  <c r="D12" i="72"/>
  <c r="D13" i="72"/>
  <c r="D21" i="72"/>
  <c r="C9" i="72"/>
  <c r="D14" i="71"/>
  <c r="D13" i="71"/>
  <c r="D11" i="71"/>
  <c r="D18" i="71"/>
  <c r="D21" i="71"/>
  <c r="D25" i="71"/>
  <c r="D29" i="71"/>
  <c r="D27" i="71"/>
  <c r="D24" i="71"/>
  <c r="D20" i="71"/>
  <c r="D16" i="71"/>
  <c r="D22" i="71"/>
  <c r="D30" i="71"/>
  <c r="D31" i="71"/>
  <c r="D15" i="71"/>
  <c r="D33" i="71"/>
  <c r="D23" i="71"/>
  <c r="D19" i="71"/>
  <c r="D26" i="71"/>
  <c r="D34" i="71"/>
  <c r="D16" i="70"/>
  <c r="D15" i="70"/>
  <c r="D24" i="70"/>
  <c r="D32" i="70"/>
  <c r="D21" i="70"/>
  <c r="D23" i="70"/>
  <c r="D11" i="70"/>
  <c r="D18" i="70"/>
  <c r="D25" i="70"/>
  <c r="D36" i="70"/>
  <c r="C9" i="70"/>
  <c r="D22" i="70"/>
  <c r="B9" i="70"/>
  <c r="D12" i="70"/>
  <c r="D19" i="70"/>
  <c r="D26" i="70"/>
  <c r="D33" i="70"/>
  <c r="D30" i="70"/>
  <c r="D20" i="70"/>
  <c r="D27" i="70"/>
  <c r="D34" i="70"/>
  <c r="D17" i="70"/>
  <c r="D28" i="70"/>
  <c r="D31" i="70"/>
  <c r="D35" i="70"/>
  <c r="D20" i="69"/>
  <c r="D33" i="69"/>
  <c r="D29" i="69"/>
  <c r="D27" i="69"/>
  <c r="D23" i="69"/>
  <c r="D28" i="69"/>
  <c r="D35" i="69"/>
  <c r="D21" i="69"/>
  <c r="D19" i="69"/>
  <c r="D18" i="69"/>
  <c r="D11" i="69"/>
  <c r="D31" i="69"/>
  <c r="D24" i="69"/>
  <c r="D34" i="69"/>
  <c r="D30" i="69"/>
  <c r="D37" i="69"/>
  <c r="D15" i="69"/>
  <c r="D36" i="69"/>
  <c r="D22" i="69"/>
  <c r="D25" i="69"/>
  <c r="C9" i="69"/>
  <c r="D17" i="69"/>
  <c r="D16" i="69"/>
  <c r="D14" i="69"/>
  <c r="D32" i="69"/>
  <c r="D11" i="72"/>
  <c r="C9" i="71"/>
  <c r="B9" i="71"/>
  <c r="D14" i="70"/>
  <c r="B9" i="69"/>
  <c r="D8" i="77" l="1"/>
  <c r="D9" i="73"/>
  <c r="D9" i="71"/>
  <c r="D9" i="70"/>
  <c r="D9" i="69"/>
  <c r="D9" i="72"/>
  <c r="F18" i="68" l="1"/>
  <c r="F13" i="68"/>
  <c r="AB10" i="68"/>
  <c r="AA10" i="68"/>
  <c r="Z10" i="68"/>
  <c r="AB9" i="68"/>
  <c r="AA9" i="68"/>
  <c r="Z9" i="68"/>
  <c r="X10" i="68"/>
  <c r="W10" i="68"/>
  <c r="V10" i="68"/>
  <c r="X9" i="68"/>
  <c r="W9" i="68"/>
  <c r="V9" i="68"/>
  <c r="T10" i="68"/>
  <c r="S10" i="68"/>
  <c r="R10" i="68"/>
  <c r="T9" i="68"/>
  <c r="S9" i="68"/>
  <c r="R9" i="68"/>
  <c r="P10" i="68"/>
  <c r="O10" i="68"/>
  <c r="N10" i="68"/>
  <c r="P9" i="68"/>
  <c r="O9" i="68"/>
  <c r="N9" i="68"/>
  <c r="L10" i="68"/>
  <c r="K10" i="68"/>
  <c r="J10" i="68"/>
  <c r="L9" i="68"/>
  <c r="K9" i="68"/>
  <c r="J9" i="68"/>
  <c r="G9" i="68"/>
  <c r="H9" i="68"/>
  <c r="G10" i="68"/>
  <c r="H10" i="68"/>
  <c r="F10" i="68"/>
  <c r="F9" i="68"/>
  <c r="C20" i="68"/>
  <c r="B20" i="68"/>
  <c r="C19" i="68"/>
  <c r="B19" i="68"/>
  <c r="D16" i="68"/>
  <c r="T18" i="68"/>
  <c r="S18" i="68"/>
  <c r="R18" i="68"/>
  <c r="AB18" i="68"/>
  <c r="AA18" i="68"/>
  <c r="Z18" i="68"/>
  <c r="X18" i="68"/>
  <c r="W18" i="68"/>
  <c r="V18" i="68"/>
  <c r="P18" i="68"/>
  <c r="O18" i="68"/>
  <c r="N18" i="68"/>
  <c r="L18" i="68"/>
  <c r="K18" i="68"/>
  <c r="J18" i="68"/>
  <c r="H18" i="68"/>
  <c r="G18" i="68"/>
  <c r="H13" i="68"/>
  <c r="G13" i="68"/>
  <c r="C17" i="67"/>
  <c r="B13" i="67"/>
  <c r="B15" i="67"/>
  <c r="B17" i="67"/>
  <c r="B18" i="67"/>
  <c r="B16" i="67"/>
  <c r="B13" i="65"/>
  <c r="C13" i="65"/>
  <c r="B14" i="65"/>
  <c r="C14" i="65"/>
  <c r="B15" i="65"/>
  <c r="C15" i="65"/>
  <c r="B16" i="65"/>
  <c r="C16" i="65"/>
  <c r="B17" i="65"/>
  <c r="C17" i="65"/>
  <c r="B18" i="65"/>
  <c r="C18" i="65"/>
  <c r="B12" i="65"/>
  <c r="N28" i="64"/>
  <c r="O28" i="64"/>
  <c r="P11" i="64"/>
  <c r="X28" i="64"/>
  <c r="W28" i="64"/>
  <c r="V28" i="64"/>
  <c r="T28" i="64"/>
  <c r="S28" i="64"/>
  <c r="R28" i="64"/>
  <c r="L28" i="64"/>
  <c r="K28" i="64"/>
  <c r="J28" i="64"/>
  <c r="H28" i="64"/>
  <c r="G28" i="64"/>
  <c r="F28" i="64"/>
  <c r="X19" i="64"/>
  <c r="W19" i="64"/>
  <c r="V19" i="64"/>
  <c r="T19" i="64"/>
  <c r="S19" i="64"/>
  <c r="R19" i="64"/>
  <c r="P19" i="64"/>
  <c r="O19" i="64"/>
  <c r="N19" i="64"/>
  <c r="L19" i="64"/>
  <c r="K19" i="64"/>
  <c r="J19" i="64"/>
  <c r="H19" i="64"/>
  <c r="G19" i="64"/>
  <c r="F19" i="64"/>
  <c r="C35" i="64"/>
  <c r="B35" i="64"/>
  <c r="C34" i="64"/>
  <c r="B34" i="64"/>
  <c r="C33" i="64"/>
  <c r="B33" i="64"/>
  <c r="C32" i="64"/>
  <c r="B32" i="64"/>
  <c r="C31" i="64"/>
  <c r="B31" i="64"/>
  <c r="C30" i="64"/>
  <c r="B30" i="64"/>
  <c r="C29" i="64"/>
  <c r="B29" i="64"/>
  <c r="C26" i="64"/>
  <c r="B26" i="64"/>
  <c r="C25" i="64"/>
  <c r="B25" i="64"/>
  <c r="C24" i="64"/>
  <c r="B24" i="64"/>
  <c r="D24" i="64" s="1"/>
  <c r="C23" i="64"/>
  <c r="B23" i="64"/>
  <c r="C22" i="64"/>
  <c r="B22" i="64"/>
  <c r="C21" i="64"/>
  <c r="B21" i="64"/>
  <c r="C20" i="64"/>
  <c r="B20" i="64"/>
  <c r="X17" i="64"/>
  <c r="W17" i="64"/>
  <c r="V17" i="64"/>
  <c r="X16" i="64"/>
  <c r="W16" i="64"/>
  <c r="V16" i="64"/>
  <c r="X15" i="64"/>
  <c r="W15" i="64"/>
  <c r="V15" i="64"/>
  <c r="X14" i="64"/>
  <c r="W14" i="64"/>
  <c r="V14" i="64"/>
  <c r="X13" i="64"/>
  <c r="W13" i="64"/>
  <c r="V13" i="64"/>
  <c r="X12" i="64"/>
  <c r="W12" i="64"/>
  <c r="V12" i="64"/>
  <c r="X11" i="64"/>
  <c r="W11" i="64"/>
  <c r="V11" i="64"/>
  <c r="T17" i="64"/>
  <c r="S17" i="64"/>
  <c r="R17" i="64"/>
  <c r="T16" i="64"/>
  <c r="S16" i="64"/>
  <c r="R16" i="64"/>
  <c r="T15" i="64"/>
  <c r="S15" i="64"/>
  <c r="R15" i="64"/>
  <c r="T14" i="64"/>
  <c r="S14" i="64"/>
  <c r="R14" i="64"/>
  <c r="T13" i="64"/>
  <c r="S13" i="64"/>
  <c r="R13" i="64"/>
  <c r="T12" i="64"/>
  <c r="S12" i="64"/>
  <c r="R12" i="64"/>
  <c r="T11" i="64"/>
  <c r="S11" i="64"/>
  <c r="R11" i="64"/>
  <c r="P17" i="64"/>
  <c r="O17" i="64"/>
  <c r="N17" i="64"/>
  <c r="P16" i="64"/>
  <c r="O16" i="64"/>
  <c r="N16" i="64"/>
  <c r="P15" i="64"/>
  <c r="O15" i="64"/>
  <c r="N15" i="64"/>
  <c r="P14" i="64"/>
  <c r="O14" i="64"/>
  <c r="N14" i="64"/>
  <c r="P13" i="64"/>
  <c r="O13" i="64"/>
  <c r="N13" i="64"/>
  <c r="P12" i="64"/>
  <c r="O12" i="64"/>
  <c r="N12" i="64"/>
  <c r="N11" i="64"/>
  <c r="L17" i="64"/>
  <c r="K17" i="64"/>
  <c r="J17" i="64"/>
  <c r="L16" i="64"/>
  <c r="K16" i="64"/>
  <c r="J16" i="64"/>
  <c r="L15" i="64"/>
  <c r="K15" i="64"/>
  <c r="J15" i="64"/>
  <c r="L14" i="64"/>
  <c r="K14" i="64"/>
  <c r="J14" i="64"/>
  <c r="L13" i="64"/>
  <c r="K13" i="64"/>
  <c r="J13" i="64"/>
  <c r="L12" i="64"/>
  <c r="K12" i="64"/>
  <c r="J12" i="64"/>
  <c r="L11" i="64"/>
  <c r="K11" i="64"/>
  <c r="J11" i="64"/>
  <c r="G11" i="64"/>
  <c r="H11" i="64"/>
  <c r="G12" i="64"/>
  <c r="H12" i="64"/>
  <c r="G13" i="64"/>
  <c r="H13" i="64"/>
  <c r="G14" i="64"/>
  <c r="H14" i="64"/>
  <c r="G15" i="64"/>
  <c r="H15" i="64"/>
  <c r="G16" i="64"/>
  <c r="H16" i="64"/>
  <c r="G17" i="64"/>
  <c r="H17" i="64"/>
  <c r="F12" i="64"/>
  <c r="F13" i="64"/>
  <c r="F14" i="64"/>
  <c r="F15" i="64"/>
  <c r="F16" i="64"/>
  <c r="F17" i="64"/>
  <c r="F11" i="64"/>
  <c r="X10" i="62"/>
  <c r="W10" i="62"/>
  <c r="V10" i="62"/>
  <c r="T10" i="62"/>
  <c r="S10" i="62"/>
  <c r="R10" i="62"/>
  <c r="P10" i="62"/>
  <c r="O10" i="62"/>
  <c r="N10" i="62"/>
  <c r="L10" i="62"/>
  <c r="K10" i="62"/>
  <c r="J10" i="62"/>
  <c r="H10" i="62"/>
  <c r="G10" i="62"/>
  <c r="F10" i="62"/>
  <c r="X10" i="60"/>
  <c r="W10" i="60"/>
  <c r="V10" i="60"/>
  <c r="T10" i="60"/>
  <c r="S10" i="60"/>
  <c r="R10" i="60"/>
  <c r="P10" i="60"/>
  <c r="O10" i="60"/>
  <c r="N10" i="60"/>
  <c r="L10" i="60"/>
  <c r="K10" i="60"/>
  <c r="J10" i="60"/>
  <c r="H10" i="60"/>
  <c r="G10" i="60"/>
  <c r="F10" i="60"/>
  <c r="C28" i="62"/>
  <c r="B17" i="62"/>
  <c r="C35" i="62"/>
  <c r="B35" i="62"/>
  <c r="C34" i="62"/>
  <c r="B34" i="62"/>
  <c r="C33" i="62"/>
  <c r="B33" i="62"/>
  <c r="C32" i="62"/>
  <c r="B32" i="62"/>
  <c r="C31" i="62"/>
  <c r="C30" i="62"/>
  <c r="B30" i="62"/>
  <c r="C29" i="62"/>
  <c r="B29" i="62"/>
  <c r="B28" i="62"/>
  <c r="C27" i="62"/>
  <c r="B27" i="62"/>
  <c r="C26" i="62"/>
  <c r="B26" i="62"/>
  <c r="C25" i="62"/>
  <c r="B25" i="62"/>
  <c r="C24" i="62"/>
  <c r="B24" i="62"/>
  <c r="C23" i="62"/>
  <c r="B23" i="62"/>
  <c r="C22" i="62"/>
  <c r="B22" i="62"/>
  <c r="C21" i="62"/>
  <c r="B21" i="62"/>
  <c r="C20" i="62"/>
  <c r="B20" i="62"/>
  <c r="C19" i="62"/>
  <c r="B19" i="62"/>
  <c r="C18" i="62"/>
  <c r="B18" i="62"/>
  <c r="C17" i="62"/>
  <c r="C16" i="62"/>
  <c r="B16" i="62"/>
  <c r="C15" i="62"/>
  <c r="B15" i="62"/>
  <c r="B14" i="62"/>
  <c r="C13" i="62"/>
  <c r="B13" i="62"/>
  <c r="B13" i="60"/>
  <c r="C13" i="60"/>
  <c r="B14" i="60"/>
  <c r="C14" i="60"/>
  <c r="B15" i="60"/>
  <c r="C15" i="60"/>
  <c r="B16" i="60"/>
  <c r="C16" i="60"/>
  <c r="B17" i="60"/>
  <c r="C17" i="60"/>
  <c r="B18" i="60"/>
  <c r="C18" i="60"/>
  <c r="B19" i="60"/>
  <c r="C19" i="60"/>
  <c r="B20" i="60"/>
  <c r="C20" i="60"/>
  <c r="B21" i="60"/>
  <c r="C21" i="60"/>
  <c r="B22" i="60"/>
  <c r="C22" i="60"/>
  <c r="B23" i="60"/>
  <c r="C23" i="60"/>
  <c r="B24" i="60"/>
  <c r="C24" i="60"/>
  <c r="B25" i="60"/>
  <c r="C25" i="60"/>
  <c r="B26" i="60"/>
  <c r="C26" i="60"/>
  <c r="B27" i="60"/>
  <c r="C27" i="60"/>
  <c r="B28" i="60"/>
  <c r="C28" i="60"/>
  <c r="B29" i="60"/>
  <c r="C29" i="60"/>
  <c r="B30" i="60"/>
  <c r="C30" i="60"/>
  <c r="B31" i="60"/>
  <c r="C31" i="60"/>
  <c r="B32" i="60"/>
  <c r="C32" i="60"/>
  <c r="B33" i="60"/>
  <c r="C33" i="60"/>
  <c r="B34" i="60"/>
  <c r="C34" i="60"/>
  <c r="B35" i="60"/>
  <c r="C35" i="60"/>
  <c r="B36" i="60"/>
  <c r="C36" i="60"/>
  <c r="B37" i="60"/>
  <c r="C37" i="60"/>
  <c r="B38" i="60"/>
  <c r="C38" i="60"/>
  <c r="C12" i="60"/>
  <c r="B12" i="60"/>
  <c r="C10" i="60" l="1"/>
  <c r="D14" i="65"/>
  <c r="C12" i="67"/>
  <c r="D18" i="65"/>
  <c r="C15" i="67"/>
  <c r="D15" i="67" s="1"/>
  <c r="D13" i="65"/>
  <c r="D13" i="62"/>
  <c r="D16" i="65"/>
  <c r="B10" i="60"/>
  <c r="D15" i="65"/>
  <c r="D27" i="60"/>
  <c r="D17" i="65"/>
  <c r="G10" i="67"/>
  <c r="D23" i="64"/>
  <c r="F10" i="67"/>
  <c r="J10" i="67"/>
  <c r="C16" i="67"/>
  <c r="D16" i="67" s="1"/>
  <c r="N10" i="67"/>
  <c r="R10" i="67"/>
  <c r="V10" i="67"/>
  <c r="H10" i="67"/>
  <c r="D38" i="60"/>
  <c r="D30" i="60"/>
  <c r="K10" i="67"/>
  <c r="O10" i="67"/>
  <c r="S10" i="67"/>
  <c r="W10" i="67"/>
  <c r="L10" i="67"/>
  <c r="P10" i="67"/>
  <c r="T10" i="67"/>
  <c r="X10" i="67"/>
  <c r="D19" i="68"/>
  <c r="X10" i="64"/>
  <c r="B14" i="67"/>
  <c r="C11" i="67"/>
  <c r="C18" i="68"/>
  <c r="D20" i="68"/>
  <c r="B18" i="68"/>
  <c r="L8" i="68"/>
  <c r="Z8" i="68"/>
  <c r="D14" i="68"/>
  <c r="D15" i="68"/>
  <c r="R8" i="68"/>
  <c r="F8" i="68"/>
  <c r="S8" i="68"/>
  <c r="K8" i="68"/>
  <c r="C13" i="68"/>
  <c r="C10" i="68"/>
  <c r="T8" i="68"/>
  <c r="W8" i="68"/>
  <c r="B9" i="68"/>
  <c r="B10" i="68"/>
  <c r="C11" i="68"/>
  <c r="C9" i="68"/>
  <c r="B11" i="68"/>
  <c r="J8" i="68"/>
  <c r="V8" i="68"/>
  <c r="N8" i="68"/>
  <c r="G8" i="68"/>
  <c r="O8" i="68"/>
  <c r="AA8" i="68"/>
  <c r="H8" i="68"/>
  <c r="P8" i="68"/>
  <c r="AB8" i="68"/>
  <c r="X8" i="68"/>
  <c r="C18" i="67"/>
  <c r="D18" i="67" s="1"/>
  <c r="C13" i="67"/>
  <c r="D13" i="67" s="1"/>
  <c r="C14" i="67"/>
  <c r="B11" i="67"/>
  <c r="B12" i="67"/>
  <c r="D12" i="67" s="1"/>
  <c r="D17" i="67"/>
  <c r="C12" i="65"/>
  <c r="D12" i="65" s="1"/>
  <c r="B11" i="65"/>
  <c r="B10" i="65" s="1"/>
  <c r="C11" i="65"/>
  <c r="V10" i="64"/>
  <c r="D31" i="64"/>
  <c r="D35" i="64"/>
  <c r="W10" i="64"/>
  <c r="C16" i="64"/>
  <c r="T10" i="64"/>
  <c r="D21" i="64"/>
  <c r="S10" i="64"/>
  <c r="R10" i="64"/>
  <c r="B12" i="64"/>
  <c r="C17" i="64"/>
  <c r="O11" i="64"/>
  <c r="C11" i="64" s="1"/>
  <c r="P28" i="64"/>
  <c r="C28" i="64"/>
  <c r="C15" i="64"/>
  <c r="D32" i="64"/>
  <c r="C13" i="64"/>
  <c r="N10" i="64"/>
  <c r="C14" i="64"/>
  <c r="D26" i="64"/>
  <c r="P10" i="64"/>
  <c r="B17" i="64"/>
  <c r="C19" i="64"/>
  <c r="C12" i="64"/>
  <c r="D30" i="64"/>
  <c r="D34" i="64"/>
  <c r="D22" i="64"/>
  <c r="B16" i="64"/>
  <c r="L10" i="64"/>
  <c r="K10" i="64"/>
  <c r="D20" i="64"/>
  <c r="B14" i="64"/>
  <c r="B13" i="64"/>
  <c r="J10" i="64"/>
  <c r="D25" i="64"/>
  <c r="H10" i="64"/>
  <c r="D33" i="64"/>
  <c r="F10" i="64"/>
  <c r="B15" i="64"/>
  <c r="B28" i="64"/>
  <c r="D29" i="64"/>
  <c r="B19" i="64"/>
  <c r="B11" i="64"/>
  <c r="G10" i="64"/>
  <c r="D23" i="62"/>
  <c r="D27" i="62"/>
  <c r="D24" i="62"/>
  <c r="D35" i="62"/>
  <c r="D19" i="62"/>
  <c r="D32" i="62"/>
  <c r="D17" i="62"/>
  <c r="D21" i="62"/>
  <c r="D25" i="62"/>
  <c r="D18" i="62"/>
  <c r="C12" i="62"/>
  <c r="D20" i="62"/>
  <c r="B31" i="62"/>
  <c r="D31" i="62" s="1"/>
  <c r="C14" i="62"/>
  <c r="D14" i="62" s="1"/>
  <c r="D22" i="62"/>
  <c r="D34" i="62"/>
  <c r="D17" i="60"/>
  <c r="D12" i="60"/>
  <c r="D35" i="60"/>
  <c r="D36" i="60"/>
  <c r="D21" i="60"/>
  <c r="D20" i="60"/>
  <c r="D29" i="60"/>
  <c r="D33" i="60"/>
  <c r="D14" i="60"/>
  <c r="D16" i="62"/>
  <c r="D28" i="62"/>
  <c r="D29" i="62"/>
  <c r="D26" i="62"/>
  <c r="D33" i="62"/>
  <c r="D30" i="62"/>
  <c r="D15" i="62"/>
  <c r="D25" i="60"/>
  <c r="D28" i="60"/>
  <c r="D31" i="60"/>
  <c r="D19" i="60"/>
  <c r="D22" i="60"/>
  <c r="D37" i="60"/>
  <c r="D24" i="60"/>
  <c r="D18" i="60"/>
  <c r="D34" i="60"/>
  <c r="D23" i="60"/>
  <c r="D32" i="60"/>
  <c r="D26" i="60"/>
  <c r="D13" i="60"/>
  <c r="D15" i="60"/>
  <c r="D16" i="60"/>
  <c r="X19" i="59"/>
  <c r="W19" i="59"/>
  <c r="V19" i="59"/>
  <c r="T19" i="59"/>
  <c r="S19" i="59"/>
  <c r="R19" i="59"/>
  <c r="P19" i="59"/>
  <c r="O19" i="59"/>
  <c r="N19" i="59"/>
  <c r="L19" i="59"/>
  <c r="K19" i="59"/>
  <c r="J19" i="59"/>
  <c r="H19" i="59"/>
  <c r="G19" i="59"/>
  <c r="F19" i="59"/>
  <c r="D19" i="59"/>
  <c r="C19" i="59"/>
  <c r="B19" i="59"/>
  <c r="G12" i="59"/>
  <c r="H12" i="59"/>
  <c r="I12" i="59"/>
  <c r="J12" i="59"/>
  <c r="K12" i="59"/>
  <c r="L12" i="59"/>
  <c r="M12" i="59"/>
  <c r="N12" i="59"/>
  <c r="O12" i="59"/>
  <c r="P12" i="59"/>
  <c r="Q12" i="59"/>
  <c r="R12" i="59"/>
  <c r="S12" i="59"/>
  <c r="T12" i="59"/>
  <c r="U12" i="59"/>
  <c r="V12" i="59"/>
  <c r="W12" i="59"/>
  <c r="X12" i="59"/>
  <c r="F12" i="59"/>
  <c r="X14" i="59"/>
  <c r="W14" i="59"/>
  <c r="V14" i="59"/>
  <c r="T14" i="59"/>
  <c r="S14" i="59"/>
  <c r="R14" i="59"/>
  <c r="P14" i="59"/>
  <c r="O14" i="59"/>
  <c r="N14" i="59"/>
  <c r="L14" i="59"/>
  <c r="K14" i="59"/>
  <c r="J14" i="59"/>
  <c r="H14" i="59"/>
  <c r="G14" i="59"/>
  <c r="F14" i="59"/>
  <c r="C14" i="59"/>
  <c r="D14" i="59"/>
  <c r="B14" i="59"/>
  <c r="X11" i="59"/>
  <c r="W11" i="59"/>
  <c r="V11" i="59"/>
  <c r="X10" i="59"/>
  <c r="W10" i="59"/>
  <c r="V10" i="59"/>
  <c r="U11" i="59"/>
  <c r="T11" i="59"/>
  <c r="S11" i="59"/>
  <c r="R11" i="59"/>
  <c r="U10" i="59"/>
  <c r="T10" i="59"/>
  <c r="S10" i="59"/>
  <c r="R10" i="59"/>
  <c r="Q11" i="59"/>
  <c r="P11" i="59"/>
  <c r="O11" i="59"/>
  <c r="N11" i="59"/>
  <c r="Q10" i="59"/>
  <c r="P10" i="59"/>
  <c r="O10" i="59"/>
  <c r="N10" i="59"/>
  <c r="M11" i="59"/>
  <c r="L11" i="59"/>
  <c r="K11" i="59"/>
  <c r="J11" i="59"/>
  <c r="M10" i="59"/>
  <c r="L10" i="59"/>
  <c r="K10" i="59"/>
  <c r="J10" i="59"/>
  <c r="G10" i="59"/>
  <c r="H10" i="59"/>
  <c r="I10" i="59"/>
  <c r="G11" i="59"/>
  <c r="H11" i="59"/>
  <c r="I11" i="59"/>
  <c r="F11" i="59"/>
  <c r="F10" i="59"/>
  <c r="R9" i="59" l="1"/>
  <c r="D14" i="67"/>
  <c r="P9" i="59"/>
  <c r="D10" i="60"/>
  <c r="X9" i="59"/>
  <c r="C10" i="65"/>
  <c r="B10" i="67"/>
  <c r="D18" i="68"/>
  <c r="C10" i="67"/>
  <c r="D11" i="67"/>
  <c r="D10" i="67" s="1"/>
  <c r="D13" i="68"/>
  <c r="D10" i="68"/>
  <c r="D11" i="68"/>
  <c r="C8" i="68"/>
  <c r="D9" i="68"/>
  <c r="B8" i="68"/>
  <c r="D11" i="65"/>
  <c r="D10" i="65" s="1"/>
  <c r="D16" i="64"/>
  <c r="D19" i="64"/>
  <c r="D12" i="64"/>
  <c r="D17" i="64"/>
  <c r="D15" i="64"/>
  <c r="D14" i="64"/>
  <c r="O10" i="64"/>
  <c r="D13" i="64"/>
  <c r="C10" i="64"/>
  <c r="D28" i="64"/>
  <c r="B10" i="64"/>
  <c r="D11" i="64"/>
  <c r="C10" i="62"/>
  <c r="B12" i="62"/>
  <c r="B10" i="62" s="1"/>
  <c r="V9" i="59"/>
  <c r="T9" i="59"/>
  <c r="N9" i="59"/>
  <c r="K9" i="59"/>
  <c r="W9" i="59"/>
  <c r="S9" i="59"/>
  <c r="C10" i="59"/>
  <c r="G9" i="59"/>
  <c r="O9" i="59"/>
  <c r="H9" i="59"/>
  <c r="C12" i="59"/>
  <c r="L9" i="59"/>
  <c r="B10" i="59"/>
  <c r="J9" i="59"/>
  <c r="B12" i="59"/>
  <c r="B11" i="59"/>
  <c r="C11" i="59"/>
  <c r="F9" i="59"/>
  <c r="D8" i="68" l="1"/>
  <c r="D10" i="64"/>
  <c r="D12" i="62"/>
  <c r="D10" i="62" s="1"/>
  <c r="D12" i="59"/>
  <c r="D10" i="59"/>
  <c r="C9" i="59"/>
  <c r="B9" i="59"/>
  <c r="D11" i="59"/>
  <c r="E23" i="57"/>
  <c r="B23" i="57" s="1"/>
  <c r="E22" i="57"/>
  <c r="B22" i="57" s="1"/>
  <c r="E21" i="57"/>
  <c r="B21" i="57" s="1"/>
  <c r="E20" i="57"/>
  <c r="B20" i="57" s="1"/>
  <c r="E19" i="57"/>
  <c r="B19" i="57" s="1"/>
  <c r="E18" i="57"/>
  <c r="B18" i="57" s="1"/>
  <c r="E17" i="57"/>
  <c r="B17" i="57" s="1"/>
  <c r="E16" i="57"/>
  <c r="B16" i="57" s="1"/>
  <c r="E15" i="57"/>
  <c r="B15" i="57" s="1"/>
  <c r="E14" i="57"/>
  <c r="B14" i="57" s="1"/>
  <c r="E13" i="57"/>
  <c r="B13" i="57" s="1"/>
  <c r="E12" i="57"/>
  <c r="B12" i="57" s="1"/>
  <c r="E11" i="57"/>
  <c r="B11" i="57" s="1"/>
  <c r="J9" i="57"/>
  <c r="I9" i="57"/>
  <c r="G9" i="57"/>
  <c r="F9" i="57"/>
  <c r="D9" i="57"/>
  <c r="C9" i="57"/>
  <c r="E34" i="56"/>
  <c r="B34" i="56" s="1"/>
  <c r="E33" i="56"/>
  <c r="B33" i="56" s="1"/>
  <c r="E32" i="56"/>
  <c r="B32" i="56" s="1"/>
  <c r="E31" i="56"/>
  <c r="B31" i="56" s="1"/>
  <c r="E30" i="56"/>
  <c r="B30" i="56" s="1"/>
  <c r="E29" i="56"/>
  <c r="B29" i="56" s="1"/>
  <c r="E28" i="56"/>
  <c r="B28" i="56" s="1"/>
  <c r="E27" i="56"/>
  <c r="B27" i="56" s="1"/>
  <c r="E26" i="56"/>
  <c r="B26" i="56" s="1"/>
  <c r="E25" i="56"/>
  <c r="B25" i="56" s="1"/>
  <c r="E23" i="56"/>
  <c r="B23" i="56" s="1"/>
  <c r="E22" i="56"/>
  <c r="B22" i="56" s="1"/>
  <c r="E21" i="56"/>
  <c r="B21" i="56" s="1"/>
  <c r="E20" i="56"/>
  <c r="B20" i="56" s="1"/>
  <c r="E19" i="56"/>
  <c r="B19" i="56" s="1"/>
  <c r="E18" i="56"/>
  <c r="B18" i="56" s="1"/>
  <c r="E17" i="56"/>
  <c r="B17" i="56" s="1"/>
  <c r="E16" i="56"/>
  <c r="B16" i="56" s="1"/>
  <c r="E15" i="56"/>
  <c r="B15" i="56" s="1"/>
  <c r="E14" i="56"/>
  <c r="B14" i="56" s="1"/>
  <c r="E13" i="56"/>
  <c r="B13" i="56" s="1"/>
  <c r="E12" i="56"/>
  <c r="B12" i="56" s="1"/>
  <c r="E11" i="56"/>
  <c r="B11" i="56" s="1"/>
  <c r="J9" i="56"/>
  <c r="H9" i="56"/>
  <c r="G9" i="56"/>
  <c r="F9" i="56"/>
  <c r="D9" i="56"/>
  <c r="C9" i="56"/>
  <c r="F37" i="55"/>
  <c r="B37" i="55" s="1"/>
  <c r="F36" i="55"/>
  <c r="B36" i="55" s="1"/>
  <c r="F35" i="55"/>
  <c r="B35" i="55" s="1"/>
  <c r="F34" i="55"/>
  <c r="B34" i="55" s="1"/>
  <c r="F33" i="55"/>
  <c r="B33" i="55" s="1"/>
  <c r="F32" i="55"/>
  <c r="B32" i="55" s="1"/>
  <c r="F31" i="55"/>
  <c r="B31" i="55" s="1"/>
  <c r="F30" i="55"/>
  <c r="B30" i="55" s="1"/>
  <c r="F29" i="55"/>
  <c r="B29" i="55" s="1"/>
  <c r="F28" i="55"/>
  <c r="B28" i="55" s="1"/>
  <c r="F27" i="55"/>
  <c r="B27" i="55" s="1"/>
  <c r="F26" i="55"/>
  <c r="B26" i="55" s="1"/>
  <c r="F25" i="55"/>
  <c r="B25" i="55" s="1"/>
  <c r="B24" i="55"/>
  <c r="F23" i="55"/>
  <c r="B23" i="55" s="1"/>
  <c r="F22" i="55"/>
  <c r="B22" i="55" s="1"/>
  <c r="F21" i="55"/>
  <c r="B21" i="55" s="1"/>
  <c r="F20" i="55"/>
  <c r="B20" i="55" s="1"/>
  <c r="F19" i="55"/>
  <c r="B19" i="55" s="1"/>
  <c r="F18" i="55"/>
  <c r="B18" i="55" s="1"/>
  <c r="F17" i="55"/>
  <c r="B17" i="55" s="1"/>
  <c r="F16" i="55"/>
  <c r="B16" i="55" s="1"/>
  <c r="F15" i="55"/>
  <c r="B15" i="55" s="1"/>
  <c r="F14" i="55"/>
  <c r="B14" i="55" s="1"/>
  <c r="F13" i="55"/>
  <c r="B13" i="55" s="1"/>
  <c r="F12" i="55"/>
  <c r="B12" i="55" s="1"/>
  <c r="F11" i="55"/>
  <c r="B11" i="55" s="1"/>
  <c r="K9" i="55"/>
  <c r="J9" i="55"/>
  <c r="I9" i="55"/>
  <c r="H9" i="55"/>
  <c r="G9" i="55"/>
  <c r="E9" i="55"/>
  <c r="D9" i="55"/>
  <c r="C9" i="55"/>
  <c r="F37" i="54"/>
  <c r="B37" i="54" s="1"/>
  <c r="F36" i="54"/>
  <c r="B36" i="54" s="1"/>
  <c r="F35" i="54"/>
  <c r="B35" i="54" s="1"/>
  <c r="F34" i="54"/>
  <c r="B34" i="54" s="1"/>
  <c r="F33" i="54"/>
  <c r="B33" i="54" s="1"/>
  <c r="F32" i="54"/>
  <c r="B32" i="54" s="1"/>
  <c r="F31" i="54"/>
  <c r="B31" i="54" s="1"/>
  <c r="F30" i="54"/>
  <c r="B30" i="54" s="1"/>
  <c r="F29" i="54"/>
  <c r="B29" i="54" s="1"/>
  <c r="F28" i="54"/>
  <c r="B28" i="54" s="1"/>
  <c r="F27" i="54"/>
  <c r="B27" i="54" s="1"/>
  <c r="F26" i="54"/>
  <c r="B26" i="54" s="1"/>
  <c r="F25" i="54"/>
  <c r="B25" i="54" s="1"/>
  <c r="B24" i="54"/>
  <c r="F23" i="54"/>
  <c r="B23" i="54" s="1"/>
  <c r="F22" i="54"/>
  <c r="B22" i="54" s="1"/>
  <c r="F21" i="54"/>
  <c r="B21" i="54" s="1"/>
  <c r="F20" i="54"/>
  <c r="B20" i="54" s="1"/>
  <c r="F19" i="54"/>
  <c r="B19" i="54" s="1"/>
  <c r="F18" i="54"/>
  <c r="B18" i="54" s="1"/>
  <c r="F17" i="54"/>
  <c r="B17" i="54" s="1"/>
  <c r="F16" i="54"/>
  <c r="B16" i="54" s="1"/>
  <c r="F15" i="54"/>
  <c r="B15" i="54" s="1"/>
  <c r="F14" i="54"/>
  <c r="B14" i="54" s="1"/>
  <c r="F13" i="54"/>
  <c r="B13" i="54" s="1"/>
  <c r="F12" i="54"/>
  <c r="B12" i="54" s="1"/>
  <c r="F11" i="54"/>
  <c r="K9" i="54"/>
  <c r="J9" i="54"/>
  <c r="I9" i="54"/>
  <c r="H9" i="54"/>
  <c r="G9" i="54"/>
  <c r="E9" i="54"/>
  <c r="D9" i="54"/>
  <c r="C9" i="54"/>
  <c r="D9" i="59" l="1"/>
  <c r="F9" i="55"/>
  <c r="B9" i="55" s="1"/>
  <c r="F9" i="54"/>
  <c r="B9" i="54" s="1"/>
  <c r="E9" i="57"/>
  <c r="B9" i="57" s="1"/>
  <c r="E9" i="56"/>
  <c r="B9" i="56" s="1"/>
  <c r="B11" i="54"/>
  <c r="P41" i="53"/>
  <c r="O41" i="53"/>
  <c r="N41" i="53"/>
  <c r="G41" i="53"/>
  <c r="H41" i="53"/>
  <c r="F41" i="53"/>
  <c r="C34" i="53"/>
  <c r="P28" i="53"/>
  <c r="O28" i="53"/>
  <c r="N28" i="53"/>
  <c r="L28" i="53"/>
  <c r="K28" i="53"/>
  <c r="J28" i="53"/>
  <c r="G28" i="53"/>
  <c r="H28" i="53"/>
  <c r="F28" i="53"/>
  <c r="P25" i="53"/>
  <c r="O25" i="53"/>
  <c r="N25" i="53"/>
  <c r="L25" i="53"/>
  <c r="K25" i="53"/>
  <c r="J25" i="53"/>
  <c r="J24" i="53" s="1"/>
  <c r="G25" i="53"/>
  <c r="G24" i="53" s="1"/>
  <c r="G23" i="53" s="1"/>
  <c r="H25" i="53"/>
  <c r="H24" i="53" s="1"/>
  <c r="H23" i="53" s="1"/>
  <c r="F25" i="53"/>
  <c r="F14" i="53"/>
  <c r="F24" i="53" l="1"/>
  <c r="P24" i="53"/>
  <c r="P23" i="53" s="1"/>
  <c r="F23" i="53"/>
  <c r="J23" i="53"/>
  <c r="N24" i="53"/>
  <c r="N23" i="53" s="1"/>
  <c r="K24" i="53"/>
  <c r="K23" i="53" s="1"/>
  <c r="L24" i="53"/>
  <c r="L23" i="53" s="1"/>
  <c r="O24" i="53"/>
  <c r="O23" i="53" s="1"/>
  <c r="M36" i="48"/>
  <c r="P14" i="53" l="1"/>
  <c r="O14" i="53"/>
  <c r="N14" i="53"/>
  <c r="L14" i="53"/>
  <c r="K14" i="53"/>
  <c r="J14" i="53"/>
  <c r="G14" i="53"/>
  <c r="H14" i="53"/>
  <c r="D44" i="53"/>
  <c r="C44" i="53"/>
  <c r="D43" i="53"/>
  <c r="C43" i="53"/>
  <c r="D42" i="53"/>
  <c r="C42" i="53"/>
  <c r="D41" i="53"/>
  <c r="C41" i="53"/>
  <c r="B41" i="53" s="1"/>
  <c r="C33" i="53"/>
  <c r="D33" i="53"/>
  <c r="D34" i="53"/>
  <c r="C35" i="53"/>
  <c r="D35" i="53"/>
  <c r="C36" i="53"/>
  <c r="D36" i="53"/>
  <c r="C37" i="53"/>
  <c r="D37" i="53"/>
  <c r="C38" i="53"/>
  <c r="D38" i="53"/>
  <c r="D39" i="53"/>
  <c r="C39" i="53"/>
  <c r="B38" i="53" l="1"/>
  <c r="B36" i="53"/>
  <c r="B39" i="53"/>
  <c r="B35" i="53"/>
  <c r="B42" i="53"/>
  <c r="B44" i="53"/>
  <c r="B43" i="53"/>
  <c r="B34" i="53"/>
  <c r="B37" i="53"/>
  <c r="B33" i="53"/>
  <c r="D14" i="53"/>
  <c r="C14" i="53"/>
  <c r="B14" i="53" s="1"/>
  <c r="D32" i="53"/>
  <c r="C32" i="53"/>
  <c r="D31" i="53"/>
  <c r="C31" i="53"/>
  <c r="D30" i="53"/>
  <c r="C30" i="53"/>
  <c r="D29" i="53"/>
  <c r="C29" i="53"/>
  <c r="D28" i="53"/>
  <c r="C28" i="53"/>
  <c r="D27" i="53"/>
  <c r="C27" i="53"/>
  <c r="D26" i="53"/>
  <c r="C26" i="53"/>
  <c r="D25" i="53"/>
  <c r="C25" i="53"/>
  <c r="D24" i="53"/>
  <c r="C24" i="53"/>
  <c r="D23" i="53"/>
  <c r="C23" i="53"/>
  <c r="D21" i="53"/>
  <c r="C21" i="53"/>
  <c r="D20" i="53"/>
  <c r="C20" i="53"/>
  <c r="D19" i="53"/>
  <c r="C19" i="53"/>
  <c r="D18" i="53"/>
  <c r="C18" i="53"/>
  <c r="D17" i="53"/>
  <c r="C17" i="53"/>
  <c r="D16" i="53"/>
  <c r="C16" i="53"/>
  <c r="D15" i="53"/>
  <c r="C15" i="53"/>
  <c r="B15" i="53" l="1"/>
  <c r="B32" i="53"/>
  <c r="B31" i="53"/>
  <c r="B30" i="53"/>
  <c r="B27" i="53"/>
  <c r="B29" i="53"/>
  <c r="B26" i="53"/>
  <c r="B25" i="53"/>
  <c r="B19" i="53"/>
  <c r="B24" i="53"/>
  <c r="B28" i="53"/>
  <c r="B23" i="53"/>
  <c r="B20" i="53"/>
  <c r="B18" i="53"/>
  <c r="B16" i="53"/>
  <c r="B17" i="53"/>
  <c r="B21" i="53"/>
  <c r="P10" i="53"/>
  <c r="P8" i="53" s="1"/>
  <c r="O10" i="53"/>
  <c r="O8" i="53" s="1"/>
  <c r="N8" i="53" s="1"/>
  <c r="N10" i="53"/>
  <c r="L10" i="53"/>
  <c r="L8" i="53" s="1"/>
  <c r="K10" i="53"/>
  <c r="K8" i="53" s="1"/>
  <c r="J10" i="53"/>
  <c r="G10" i="53"/>
  <c r="G8" i="53" s="1"/>
  <c r="H10" i="53"/>
  <c r="H8" i="53" s="1"/>
  <c r="F10" i="53"/>
  <c r="F8" i="53" l="1"/>
  <c r="D8" i="53"/>
  <c r="C8" i="53"/>
  <c r="B8" i="53" s="1"/>
  <c r="J8" i="53"/>
  <c r="M41" i="53"/>
  <c r="M28" i="53"/>
  <c r="M25" i="53"/>
  <c r="D12" i="53"/>
  <c r="C12" i="53"/>
  <c r="D11" i="53"/>
  <c r="C11" i="53"/>
  <c r="M24" i="53" l="1"/>
  <c r="M23" i="53" s="1"/>
  <c r="B11" i="53"/>
  <c r="B12" i="53"/>
  <c r="C10" i="53"/>
  <c r="D10" i="53"/>
  <c r="M12" i="52"/>
  <c r="M13" i="52"/>
  <c r="M11" i="52"/>
  <c r="M16" i="52"/>
  <c r="M15" i="52" s="1"/>
  <c r="M18" i="51"/>
  <c r="M17" i="51"/>
  <c r="M25" i="51"/>
  <c r="M21" i="51"/>
  <c r="M15" i="51"/>
  <c r="M14" i="51"/>
  <c r="M13" i="51"/>
  <c r="M37" i="50"/>
  <c r="M36" i="50" s="1"/>
  <c r="M32" i="50"/>
  <c r="M28" i="50"/>
  <c r="M25" i="50"/>
  <c r="M24" i="50"/>
  <c r="M23" i="50"/>
  <c r="M21" i="50"/>
  <c r="M20" i="50"/>
  <c r="M19" i="50"/>
  <c r="M11" i="50"/>
  <c r="M25" i="49"/>
  <c r="M19" i="49"/>
  <c r="M20" i="49"/>
  <c r="M21" i="49"/>
  <c r="M11" i="49"/>
  <c r="M37" i="49"/>
  <c r="M36" i="49" s="1"/>
  <c r="M32" i="49"/>
  <c r="M28" i="49"/>
  <c r="M24" i="49"/>
  <c r="M23" i="49"/>
  <c r="M20" i="51" l="1"/>
  <c r="M18" i="50"/>
  <c r="B10" i="53"/>
  <c r="M16" i="51"/>
  <c r="M22" i="50"/>
  <c r="M17" i="50" s="1"/>
  <c r="M9" i="50" s="1"/>
  <c r="M10" i="52"/>
  <c r="M9" i="52" s="1"/>
  <c r="M27" i="50"/>
  <c r="M12" i="51"/>
  <c r="M18" i="49"/>
  <c r="M27" i="49"/>
  <c r="M22" i="49"/>
  <c r="M52" i="48"/>
  <c r="M48" i="48"/>
  <c r="M47" i="48" s="1"/>
  <c r="M43" i="48"/>
  <c r="M39" i="48"/>
  <c r="M35" i="48"/>
  <c r="M34" i="48"/>
  <c r="M32" i="48"/>
  <c r="M31" i="48"/>
  <c r="M30" i="48"/>
  <c r="M23" i="48"/>
  <c r="M19" i="48"/>
  <c r="M11" i="48"/>
  <c r="M33" i="48" l="1"/>
  <c r="M18" i="48"/>
  <c r="M38" i="48"/>
  <c r="M11" i="51"/>
  <c r="M9" i="51" s="1"/>
  <c r="M17" i="49"/>
  <c r="M9" i="49" s="1"/>
  <c r="M29" i="48"/>
  <c r="M28" i="48" s="1"/>
  <c r="M9" i="48" s="1"/>
  <c r="M53" i="47"/>
  <c r="M49" i="47"/>
  <c r="M43" i="47"/>
  <c r="M39" i="47"/>
  <c r="M36" i="47"/>
  <c r="M35" i="47"/>
  <c r="M34" i="47"/>
  <c r="M32" i="47"/>
  <c r="M31" i="47"/>
  <c r="M30" i="47"/>
  <c r="M23" i="47"/>
  <c r="M19" i="47"/>
  <c r="M11" i="47"/>
  <c r="M53" i="46"/>
  <c r="M49" i="46"/>
  <c r="M43" i="46"/>
  <c r="M39" i="46"/>
  <c r="M36" i="46"/>
  <c r="M35" i="46"/>
  <c r="M34" i="46"/>
  <c r="M32" i="46"/>
  <c r="M31" i="46"/>
  <c r="M30" i="46"/>
  <c r="M23" i="46"/>
  <c r="M19" i="46"/>
  <c r="M18" i="46" s="1"/>
  <c r="M11" i="46"/>
  <c r="M38" i="46" l="1"/>
  <c r="M33" i="46"/>
  <c r="M18" i="47"/>
  <c r="M29" i="46"/>
  <c r="M48" i="46"/>
  <c r="M38" i="47"/>
  <c r="M29" i="47"/>
  <c r="M28" i="46"/>
  <c r="M9" i="46" s="1"/>
  <c r="M33" i="47"/>
  <c r="M48" i="47"/>
  <c r="M28" i="47" l="1"/>
  <c r="M9" i="47" s="1"/>
  <c r="J9" i="45"/>
  <c r="I9" i="45"/>
  <c r="G9" i="45"/>
  <c r="F9" i="45"/>
  <c r="D9" i="45"/>
  <c r="C9" i="45"/>
  <c r="J9" i="44"/>
  <c r="I9" i="44"/>
  <c r="H9" i="44"/>
  <c r="G9" i="44"/>
  <c r="F9" i="44"/>
  <c r="D9" i="44"/>
  <c r="C9" i="44"/>
  <c r="K9" i="43"/>
  <c r="J9" i="43"/>
  <c r="I9" i="43"/>
  <c r="H9" i="43"/>
  <c r="G9" i="43"/>
  <c r="E9" i="43"/>
  <c r="D9" i="43"/>
  <c r="C9" i="43"/>
  <c r="G9" i="42"/>
  <c r="H9" i="42"/>
  <c r="I9" i="42"/>
  <c r="J9" i="42"/>
  <c r="K9" i="42"/>
  <c r="D9" i="42"/>
  <c r="E9" i="42"/>
  <c r="C9" i="42"/>
  <c r="E25" i="45" l="1"/>
  <c r="B25" i="45" s="1"/>
  <c r="E23" i="45"/>
  <c r="B23" i="45" s="1"/>
  <c r="E22" i="45"/>
  <c r="B22" i="45" s="1"/>
  <c r="E21" i="45"/>
  <c r="B21" i="45" s="1"/>
  <c r="E20" i="45"/>
  <c r="B20" i="45" s="1"/>
  <c r="E19" i="45"/>
  <c r="B19" i="45" s="1"/>
  <c r="E18" i="45"/>
  <c r="B18" i="45" s="1"/>
  <c r="E17" i="45"/>
  <c r="B17" i="45" s="1"/>
  <c r="E16" i="45"/>
  <c r="B16" i="45" s="1"/>
  <c r="E15" i="45"/>
  <c r="B15" i="45" s="1"/>
  <c r="E14" i="45"/>
  <c r="B14" i="45" s="1"/>
  <c r="E13" i="45"/>
  <c r="B13" i="45" s="1"/>
  <c r="E12" i="45"/>
  <c r="B12" i="45" s="1"/>
  <c r="E11" i="45"/>
  <c r="B11" i="45" s="1"/>
  <c r="E34" i="44"/>
  <c r="B34" i="44" s="1"/>
  <c r="E33" i="44"/>
  <c r="B33" i="44" s="1"/>
  <c r="E32" i="44"/>
  <c r="B32" i="44" s="1"/>
  <c r="E31" i="44"/>
  <c r="B31" i="44" s="1"/>
  <c r="E30" i="44"/>
  <c r="B30" i="44" s="1"/>
  <c r="E29" i="44"/>
  <c r="B29" i="44" s="1"/>
  <c r="E28" i="44"/>
  <c r="B28" i="44" s="1"/>
  <c r="E27" i="44"/>
  <c r="B27" i="44" s="1"/>
  <c r="E26" i="44"/>
  <c r="B26" i="44" s="1"/>
  <c r="E25" i="44"/>
  <c r="B25" i="44" s="1"/>
  <c r="E23" i="44"/>
  <c r="B23" i="44" s="1"/>
  <c r="E22" i="44"/>
  <c r="B22" i="44" s="1"/>
  <c r="E21" i="44"/>
  <c r="B21" i="44" s="1"/>
  <c r="E20" i="44"/>
  <c r="B20" i="44" s="1"/>
  <c r="E19" i="44"/>
  <c r="B19" i="44" s="1"/>
  <c r="E18" i="44"/>
  <c r="B18" i="44" s="1"/>
  <c r="E17" i="44"/>
  <c r="B17" i="44" s="1"/>
  <c r="E16" i="44"/>
  <c r="B16" i="44" s="1"/>
  <c r="E15" i="44"/>
  <c r="B15" i="44" s="1"/>
  <c r="E14" i="44"/>
  <c r="B14" i="44" s="1"/>
  <c r="E13" i="44"/>
  <c r="B13" i="44" s="1"/>
  <c r="E12" i="44"/>
  <c r="B12" i="44" s="1"/>
  <c r="E11" i="44"/>
  <c r="B11" i="44" s="1"/>
  <c r="F37" i="43"/>
  <c r="B37" i="43" s="1"/>
  <c r="F36" i="43"/>
  <c r="B36" i="43" s="1"/>
  <c r="F35" i="43"/>
  <c r="B35" i="43" s="1"/>
  <c r="F34" i="43"/>
  <c r="B34" i="43"/>
  <c r="F33" i="43"/>
  <c r="B33" i="43" s="1"/>
  <c r="F32" i="43"/>
  <c r="B32" i="43" s="1"/>
  <c r="F31" i="43"/>
  <c r="B31" i="43" s="1"/>
  <c r="F30" i="43"/>
  <c r="B30" i="43" s="1"/>
  <c r="F29" i="43"/>
  <c r="B29" i="43" s="1"/>
  <c r="F28" i="43"/>
  <c r="B28" i="43" s="1"/>
  <c r="F27" i="43"/>
  <c r="B27" i="43" s="1"/>
  <c r="F26" i="43"/>
  <c r="B26" i="43" s="1"/>
  <c r="F25" i="43"/>
  <c r="B25" i="43" s="1"/>
  <c r="B24" i="43"/>
  <c r="F23" i="43"/>
  <c r="B23" i="43" s="1"/>
  <c r="F22" i="43"/>
  <c r="B22" i="43" s="1"/>
  <c r="F21" i="43"/>
  <c r="B21" i="43" s="1"/>
  <c r="F20" i="43"/>
  <c r="B20" i="43" s="1"/>
  <c r="F19" i="43"/>
  <c r="B19" i="43" s="1"/>
  <c r="F18" i="43"/>
  <c r="B18" i="43" s="1"/>
  <c r="F17" i="43"/>
  <c r="B17" i="43" s="1"/>
  <c r="F16" i="43"/>
  <c r="B16" i="43" s="1"/>
  <c r="F15" i="43"/>
  <c r="B15" i="43" s="1"/>
  <c r="F14" i="43"/>
  <c r="B14" i="43" s="1"/>
  <c r="F13" i="43"/>
  <c r="B13" i="43" s="1"/>
  <c r="F12" i="43"/>
  <c r="B12" i="43" s="1"/>
  <c r="F11" i="43"/>
  <c r="B11" i="43" l="1"/>
  <c r="F9" i="43"/>
  <c r="B9" i="43" s="1"/>
  <c r="E9" i="45"/>
  <c r="B9" i="45" s="1"/>
  <c r="E9" i="44"/>
  <c r="B9" i="44" s="1"/>
  <c r="F12" i="42"/>
  <c r="B12" i="42" s="1"/>
  <c r="F13" i="42"/>
  <c r="B13" i="42" s="1"/>
  <c r="F14" i="42"/>
  <c r="B14" i="42" s="1"/>
  <c r="F15" i="42"/>
  <c r="B15" i="42" s="1"/>
  <c r="F16" i="42"/>
  <c r="B16" i="42" s="1"/>
  <c r="F17" i="42"/>
  <c r="B17" i="42" s="1"/>
  <c r="F18" i="42"/>
  <c r="B18" i="42" s="1"/>
  <c r="F19" i="42"/>
  <c r="B19" i="42" s="1"/>
  <c r="F20" i="42"/>
  <c r="B20" i="42" s="1"/>
  <c r="F21" i="42"/>
  <c r="B21" i="42" s="1"/>
  <c r="F22" i="42"/>
  <c r="B22" i="42" s="1"/>
  <c r="F23" i="42"/>
  <c r="B23" i="42" s="1"/>
  <c r="B24" i="42"/>
  <c r="F25" i="42"/>
  <c r="B25" i="42" s="1"/>
  <c r="F26" i="42"/>
  <c r="B26" i="42" s="1"/>
  <c r="F27" i="42"/>
  <c r="B27" i="42" s="1"/>
  <c r="F28" i="42"/>
  <c r="B28" i="42" s="1"/>
  <c r="F29" i="42"/>
  <c r="B29" i="42" s="1"/>
  <c r="F30" i="42"/>
  <c r="B30" i="42" s="1"/>
  <c r="F31" i="42"/>
  <c r="B31" i="42" s="1"/>
  <c r="F32" i="42"/>
  <c r="B32" i="42" s="1"/>
  <c r="F33" i="42"/>
  <c r="B33" i="42" s="1"/>
  <c r="F34" i="42"/>
  <c r="B34" i="42" s="1"/>
  <c r="F35" i="42"/>
  <c r="B35" i="42" s="1"/>
  <c r="F36" i="42"/>
  <c r="B36" i="42" s="1"/>
  <c r="F37" i="42"/>
  <c r="B37" i="42" s="1"/>
  <c r="F11" i="42"/>
  <c r="B11" i="42" l="1"/>
  <c r="F9" i="42"/>
  <c r="B9" i="42" s="1"/>
  <c r="M8" i="35"/>
  <c r="I8" i="35"/>
  <c r="M8" i="41"/>
  <c r="I8" i="41"/>
  <c r="N27" i="41" l="1"/>
  <c r="J27" i="41"/>
  <c r="F27" i="41"/>
  <c r="D27" i="41"/>
  <c r="C27" i="41"/>
  <c r="N24" i="41"/>
  <c r="D24" i="41"/>
  <c r="C24" i="41"/>
  <c r="N23" i="41"/>
  <c r="J23" i="41"/>
  <c r="F23" i="41"/>
  <c r="D23" i="41"/>
  <c r="C23" i="41"/>
  <c r="N22" i="41"/>
  <c r="J22" i="41"/>
  <c r="F22" i="41"/>
  <c r="D22" i="41"/>
  <c r="C22" i="41"/>
  <c r="P21" i="41"/>
  <c r="O21" i="41"/>
  <c r="L21" i="41"/>
  <c r="K21" i="41"/>
  <c r="H21" i="41"/>
  <c r="G21" i="41"/>
  <c r="P19" i="41"/>
  <c r="O19" i="41"/>
  <c r="L19" i="41"/>
  <c r="K19" i="41"/>
  <c r="H19" i="41"/>
  <c r="G19" i="41"/>
  <c r="P18" i="41"/>
  <c r="O18" i="41"/>
  <c r="L18" i="41"/>
  <c r="K18" i="41"/>
  <c r="H18" i="41"/>
  <c r="G18" i="41"/>
  <c r="P17" i="41"/>
  <c r="O17" i="41"/>
  <c r="L17" i="41"/>
  <c r="K17" i="41"/>
  <c r="H17" i="41"/>
  <c r="G17" i="41"/>
  <c r="P19" i="35"/>
  <c r="O19" i="35"/>
  <c r="P18" i="35"/>
  <c r="O18" i="35"/>
  <c r="P17" i="35"/>
  <c r="O17" i="35"/>
  <c r="L19" i="35"/>
  <c r="K19" i="35"/>
  <c r="L18" i="35"/>
  <c r="K18" i="35"/>
  <c r="L17" i="35"/>
  <c r="K17" i="35"/>
  <c r="K16" i="35" s="1"/>
  <c r="H17" i="35"/>
  <c r="H18" i="35"/>
  <c r="H19" i="35"/>
  <c r="G19" i="35"/>
  <c r="G18" i="35"/>
  <c r="G17" i="35"/>
  <c r="P26" i="41"/>
  <c r="O26" i="41"/>
  <c r="L26" i="41"/>
  <c r="K26" i="41"/>
  <c r="H26" i="41"/>
  <c r="G26" i="41"/>
  <c r="P26" i="35"/>
  <c r="O26" i="35"/>
  <c r="L26" i="35"/>
  <c r="K26" i="35"/>
  <c r="H26" i="35"/>
  <c r="G26" i="35"/>
  <c r="P21" i="35"/>
  <c r="O21" i="35"/>
  <c r="L21" i="35"/>
  <c r="K21" i="35"/>
  <c r="H21" i="35"/>
  <c r="G21" i="35"/>
  <c r="N21" i="35" l="1"/>
  <c r="O16" i="35"/>
  <c r="O8" i="35" s="1"/>
  <c r="H16" i="35"/>
  <c r="J21" i="41"/>
  <c r="D21" i="35"/>
  <c r="D19" i="41"/>
  <c r="B24" i="41"/>
  <c r="L16" i="35"/>
  <c r="L8" i="35" s="1"/>
  <c r="G16" i="35"/>
  <c r="P16" i="35"/>
  <c r="D21" i="41"/>
  <c r="K8" i="35"/>
  <c r="H8" i="35"/>
  <c r="F21" i="35"/>
  <c r="J21" i="35"/>
  <c r="F26" i="35"/>
  <c r="N26" i="35"/>
  <c r="D17" i="41"/>
  <c r="J17" i="41"/>
  <c r="N18" i="41"/>
  <c r="C21" i="41"/>
  <c r="J26" i="41"/>
  <c r="K16" i="41"/>
  <c r="K8" i="41" s="1"/>
  <c r="F18" i="41"/>
  <c r="P16" i="41"/>
  <c r="P8" i="41" s="1"/>
  <c r="H16" i="41"/>
  <c r="H8" i="41" s="1"/>
  <c r="B23" i="41"/>
  <c r="F17" i="41"/>
  <c r="N19" i="41"/>
  <c r="N21" i="41"/>
  <c r="B27" i="41"/>
  <c r="F21" i="41"/>
  <c r="B22" i="41"/>
  <c r="N26" i="41"/>
  <c r="J18" i="41"/>
  <c r="F26" i="41"/>
  <c r="D26" i="41"/>
  <c r="L16" i="41"/>
  <c r="N17" i="41"/>
  <c r="F19" i="41"/>
  <c r="J19" i="41"/>
  <c r="C18" i="41"/>
  <c r="O16" i="41"/>
  <c r="D18" i="41"/>
  <c r="G16" i="41"/>
  <c r="G8" i="41" s="1"/>
  <c r="C17" i="41"/>
  <c r="C19" i="41"/>
  <c r="B19" i="41" s="1"/>
  <c r="D26" i="35"/>
  <c r="J26" i="35"/>
  <c r="C26" i="41"/>
  <c r="C26" i="35"/>
  <c r="C21" i="35"/>
  <c r="B21" i="35" s="1"/>
  <c r="F16" i="35" l="1"/>
  <c r="D16" i="35"/>
  <c r="C16" i="35"/>
  <c r="B17" i="41"/>
  <c r="B21" i="41"/>
  <c r="P8" i="35"/>
  <c r="N8" i="35" s="1"/>
  <c r="J8" i="35"/>
  <c r="J16" i="35"/>
  <c r="N16" i="35"/>
  <c r="G8" i="35"/>
  <c r="C8" i="35" s="1"/>
  <c r="B26" i="41"/>
  <c r="J16" i="41"/>
  <c r="L8" i="41"/>
  <c r="J8" i="41" s="1"/>
  <c r="N16" i="41"/>
  <c r="O8" i="41"/>
  <c r="N8" i="41" s="1"/>
  <c r="D16" i="41"/>
  <c r="B18" i="41"/>
  <c r="F16" i="41"/>
  <c r="C16" i="41"/>
  <c r="B26" i="35"/>
  <c r="N12" i="41"/>
  <c r="J12" i="41"/>
  <c r="F12" i="41"/>
  <c r="D12" i="41"/>
  <c r="C12" i="41"/>
  <c r="N12" i="35"/>
  <c r="J12" i="35"/>
  <c r="F12" i="35"/>
  <c r="B16" i="35" l="1"/>
  <c r="F8" i="35"/>
  <c r="D8" i="35"/>
  <c r="B8" i="35" s="1"/>
  <c r="B16" i="41"/>
  <c r="B12" i="41"/>
  <c r="D12" i="35"/>
  <c r="C12" i="35"/>
  <c r="N30" i="41"/>
  <c r="J30" i="41"/>
  <c r="F30" i="41"/>
  <c r="D30" i="41"/>
  <c r="C30" i="41"/>
  <c r="N28" i="41"/>
  <c r="J28" i="41"/>
  <c r="F28" i="41"/>
  <c r="D28" i="41"/>
  <c r="C28" i="41"/>
  <c r="N14" i="41"/>
  <c r="J14" i="41"/>
  <c r="F14" i="41"/>
  <c r="D14" i="41"/>
  <c r="C14" i="41"/>
  <c r="N10" i="41"/>
  <c r="J10" i="41"/>
  <c r="F10" i="41"/>
  <c r="D10" i="41"/>
  <c r="C10" i="41"/>
  <c r="N30" i="35"/>
  <c r="N28" i="35"/>
  <c r="N27" i="35"/>
  <c r="N24" i="35"/>
  <c r="N23" i="35"/>
  <c r="N22" i="35"/>
  <c r="N19" i="35"/>
  <c r="N18" i="35"/>
  <c r="N17" i="35"/>
  <c r="N14" i="35"/>
  <c r="J30" i="35"/>
  <c r="J28" i="35"/>
  <c r="J27" i="35"/>
  <c r="J23" i="35"/>
  <c r="J22" i="35"/>
  <c r="J19" i="35"/>
  <c r="J18" i="35"/>
  <c r="J17" i="35"/>
  <c r="J14" i="35"/>
  <c r="F30" i="35"/>
  <c r="F28" i="35"/>
  <c r="F27" i="35"/>
  <c r="F23" i="35"/>
  <c r="F22" i="35"/>
  <c r="F19" i="35"/>
  <c r="F18" i="35"/>
  <c r="F17" i="35"/>
  <c r="F14" i="35"/>
  <c r="D30" i="35"/>
  <c r="C30" i="35"/>
  <c r="D28" i="35"/>
  <c r="C28" i="35"/>
  <c r="D27" i="35"/>
  <c r="C27" i="35"/>
  <c r="D24" i="35"/>
  <c r="C24" i="35"/>
  <c r="D23" i="35"/>
  <c r="C23" i="35"/>
  <c r="D22" i="35"/>
  <c r="C22" i="35"/>
  <c r="D19" i="35"/>
  <c r="C19" i="35"/>
  <c r="D18" i="35"/>
  <c r="C18" i="35"/>
  <c r="D17" i="35"/>
  <c r="C17" i="35"/>
  <c r="D14" i="35"/>
  <c r="C14" i="35"/>
  <c r="D10" i="35"/>
  <c r="C10" i="35"/>
  <c r="N10" i="35"/>
  <c r="J10" i="35"/>
  <c r="F10" i="35"/>
  <c r="B28" i="35" l="1"/>
  <c r="B10" i="35"/>
  <c r="B18" i="35"/>
  <c r="B30" i="35"/>
  <c r="D8" i="41"/>
  <c r="B30" i="41"/>
  <c r="B19" i="35"/>
  <c r="B17" i="35"/>
  <c r="B27" i="35"/>
  <c r="B24" i="35"/>
  <c r="B23" i="35"/>
  <c r="B22" i="35"/>
  <c r="B28" i="41"/>
  <c r="B14" i="41"/>
  <c r="B14" i="35"/>
  <c r="F8" i="41"/>
  <c r="B12" i="35"/>
  <c r="C8" i="41"/>
  <c r="B10" i="41"/>
  <c r="B8" i="41" l="1"/>
  <c r="X9" i="33" l="1"/>
  <c r="W9" i="33"/>
  <c r="V9" i="33"/>
  <c r="T9" i="33"/>
  <c r="S9" i="33"/>
  <c r="R9" i="33"/>
  <c r="P9" i="33"/>
  <c r="O9" i="33"/>
  <c r="N9" i="33"/>
  <c r="L9" i="33"/>
  <c r="K9" i="33"/>
  <c r="J9" i="33"/>
  <c r="H9" i="33"/>
  <c r="G9" i="33"/>
  <c r="F9" i="33"/>
  <c r="D9" i="33"/>
  <c r="C9" i="33"/>
  <c r="B9" i="33"/>
  <c r="P9" i="31" l="1"/>
  <c r="O9" i="31"/>
  <c r="N9" i="31"/>
  <c r="L9" i="31"/>
  <c r="K9" i="31"/>
  <c r="J9" i="31"/>
  <c r="G9" i="31"/>
  <c r="H9" i="31"/>
  <c r="F9" i="31"/>
  <c r="D18" i="32"/>
  <c r="D19" i="32"/>
  <c r="C19" i="32"/>
  <c r="C18" i="32"/>
  <c r="B19" i="32"/>
  <c r="B18" i="32"/>
  <c r="D9" i="31" l="1"/>
  <c r="C9" i="31"/>
  <c r="M36" i="22"/>
  <c r="M35" i="22"/>
  <c r="M34" i="22"/>
  <c r="M31" i="22"/>
  <c r="M32" i="22"/>
  <c r="M30" i="22"/>
  <c r="M53" i="22"/>
  <c r="M49" i="22"/>
  <c r="M43" i="22"/>
  <c r="M39" i="22"/>
  <c r="M23" i="22"/>
  <c r="M19" i="22"/>
  <c r="M11" i="22"/>
  <c r="L42" i="21"/>
  <c r="L29" i="21"/>
  <c r="L26" i="21"/>
  <c r="L15" i="21"/>
  <c r="L10" i="21"/>
  <c r="M42" i="21"/>
  <c r="K42" i="21"/>
  <c r="J42" i="21"/>
  <c r="I42" i="21"/>
  <c r="H42" i="21"/>
  <c r="G42" i="21"/>
  <c r="F42" i="21"/>
  <c r="E42" i="21"/>
  <c r="D42" i="21"/>
  <c r="C42" i="21"/>
  <c r="B42" i="21"/>
  <c r="K33" i="21"/>
  <c r="F33" i="21"/>
  <c r="E33" i="21"/>
  <c r="D33" i="21"/>
  <c r="C33" i="21"/>
  <c r="B33" i="21"/>
  <c r="M29" i="21"/>
  <c r="K29" i="21"/>
  <c r="J29" i="21"/>
  <c r="I29" i="21"/>
  <c r="H29" i="21"/>
  <c r="G29" i="21"/>
  <c r="F29" i="21"/>
  <c r="E29" i="21"/>
  <c r="D29" i="21"/>
  <c r="C29" i="21"/>
  <c r="B29" i="21"/>
  <c r="J27" i="21"/>
  <c r="J26" i="21" s="1"/>
  <c r="I27" i="21"/>
  <c r="I26" i="21" s="1"/>
  <c r="H27" i="21"/>
  <c r="H26" i="21" s="1"/>
  <c r="G27" i="21"/>
  <c r="G26" i="21" s="1"/>
  <c r="M26" i="21"/>
  <c r="K26" i="21"/>
  <c r="F26" i="21"/>
  <c r="E26" i="21"/>
  <c r="D26" i="21"/>
  <c r="C26" i="21"/>
  <c r="B26" i="21"/>
  <c r="M15" i="21"/>
  <c r="K15" i="21"/>
  <c r="J15" i="21"/>
  <c r="I15" i="21"/>
  <c r="H15" i="21"/>
  <c r="G15" i="21"/>
  <c r="F15" i="21"/>
  <c r="E15" i="21"/>
  <c r="D15" i="21"/>
  <c r="C15" i="21"/>
  <c r="B15" i="21"/>
  <c r="M10" i="21"/>
  <c r="K10" i="21"/>
  <c r="J10" i="21"/>
  <c r="I10" i="21"/>
  <c r="H10" i="21"/>
  <c r="G10" i="21"/>
  <c r="F10" i="21"/>
  <c r="E10" i="21"/>
  <c r="D10" i="21"/>
  <c r="C10" i="21"/>
  <c r="B10" i="21"/>
  <c r="B9" i="31" l="1"/>
  <c r="F25" i="21"/>
  <c r="B25" i="21"/>
  <c r="B24" i="21" s="1"/>
  <c r="E25" i="21"/>
  <c r="E24" i="21" s="1"/>
  <c r="E8" i="21" s="1"/>
  <c r="M38" i="22"/>
  <c r="B8" i="21"/>
  <c r="K25" i="21"/>
  <c r="K24" i="21" s="1"/>
  <c r="K8" i="21" s="1"/>
  <c r="C25" i="21"/>
  <c r="C24" i="21" s="1"/>
  <c r="C8" i="21" s="1"/>
  <c r="H25" i="21"/>
  <c r="H24" i="21" s="1"/>
  <c r="H8" i="21" s="1"/>
  <c r="I25" i="21"/>
  <c r="I24" i="21" s="1"/>
  <c r="I8" i="21" s="1"/>
  <c r="L25" i="21"/>
  <c r="L24" i="21" s="1"/>
  <c r="L8" i="21" s="1"/>
  <c r="M48" i="22"/>
  <c r="D25" i="21"/>
  <c r="D24" i="21" s="1"/>
  <c r="D8" i="21" s="1"/>
  <c r="J25" i="21"/>
  <c r="G25" i="21"/>
  <c r="M33" i="22"/>
  <c r="M29" i="22"/>
  <c r="M18" i="22"/>
  <c r="M25" i="21"/>
  <c r="M24" i="21" s="1"/>
  <c r="M8" i="21" s="1"/>
  <c r="J24" i="21" l="1"/>
  <c r="J8" i="21" s="1"/>
  <c r="G24" i="21"/>
  <c r="G8" i="21" s="1"/>
  <c r="F24" i="21"/>
  <c r="F8" i="21" s="1"/>
  <c r="M28" i="22"/>
  <c r="M9" i="22" s="1"/>
  <c r="B9" i="17"/>
  <c r="B10" i="17"/>
  <c r="B11" i="17"/>
  <c r="B12" i="17"/>
  <c r="B13" i="17"/>
  <c r="B14" i="17"/>
  <c r="B15" i="17"/>
  <c r="B16" i="17"/>
  <c r="B17" i="17"/>
  <c r="B18" i="17"/>
  <c r="B19" i="17"/>
  <c r="B8" i="17"/>
  <c r="F9" i="19"/>
  <c r="B9" i="19" s="1"/>
  <c r="F10" i="19"/>
  <c r="B10" i="19" s="1"/>
  <c r="F11" i="19"/>
  <c r="B11" i="19" s="1"/>
  <c r="F12" i="19"/>
  <c r="B12" i="19" s="1"/>
  <c r="F13" i="19"/>
  <c r="B13" i="19" s="1"/>
  <c r="F14" i="19"/>
  <c r="B14" i="19" s="1"/>
  <c r="F15" i="19"/>
  <c r="B15" i="19" s="1"/>
  <c r="F16" i="19"/>
  <c r="B16" i="19" s="1"/>
  <c r="F17" i="19"/>
  <c r="B17" i="19" s="1"/>
  <c r="F18" i="19"/>
  <c r="B18" i="19" s="1"/>
  <c r="F19" i="19"/>
  <c r="B19" i="19" s="1"/>
  <c r="F8" i="19"/>
  <c r="B8" i="19" s="1"/>
  <c r="D20" i="16" l="1"/>
  <c r="C20" i="16"/>
  <c r="B20" i="16"/>
  <c r="B19" i="16"/>
  <c r="D19" i="16"/>
  <c r="C19" i="16"/>
  <c r="B9" i="15"/>
  <c r="C9" i="15"/>
  <c r="D9" i="15"/>
  <c r="B10" i="15"/>
  <c r="C10" i="15"/>
  <c r="D10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B19" i="15"/>
  <c r="C19" i="15"/>
  <c r="D19" i="15"/>
  <c r="C8" i="15"/>
  <c r="D8" i="15"/>
  <c r="B8" i="15"/>
  <c r="T10" i="14" l="1"/>
  <c r="S10" i="14"/>
  <c r="R10" i="14"/>
  <c r="P10" i="14"/>
  <c r="O10" i="14"/>
  <c r="N10" i="14"/>
  <c r="L10" i="14"/>
  <c r="K10" i="14"/>
  <c r="J10" i="14"/>
  <c r="H10" i="14"/>
  <c r="G10" i="14"/>
  <c r="F10" i="14"/>
  <c r="B13" i="14"/>
  <c r="C13" i="14"/>
  <c r="D13" i="14"/>
  <c r="B14" i="14"/>
  <c r="C14" i="14"/>
  <c r="D14" i="14"/>
  <c r="B15" i="14"/>
  <c r="C15" i="14"/>
  <c r="D15" i="14"/>
  <c r="B16" i="14"/>
  <c r="C16" i="14"/>
  <c r="D16" i="14"/>
  <c r="B17" i="14"/>
  <c r="C17" i="14"/>
  <c r="D17" i="14"/>
  <c r="B18" i="14"/>
  <c r="C18" i="14"/>
  <c r="D18" i="14"/>
  <c r="B19" i="14"/>
  <c r="C19" i="14"/>
  <c r="D19" i="14"/>
  <c r="B20" i="14"/>
  <c r="C20" i="14"/>
  <c r="D20" i="14"/>
  <c r="B21" i="14"/>
  <c r="C21" i="14"/>
  <c r="D21" i="14"/>
  <c r="B22" i="14"/>
  <c r="C22" i="14"/>
  <c r="D22" i="14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B32" i="14"/>
  <c r="C32" i="14"/>
  <c r="D32" i="14"/>
  <c r="B33" i="14"/>
  <c r="C33" i="14"/>
  <c r="D33" i="14"/>
  <c r="D12" i="14"/>
  <c r="C12" i="14"/>
  <c r="B12" i="14"/>
  <c r="B18" i="13"/>
  <c r="B17" i="13"/>
  <c r="B16" i="13"/>
  <c r="B15" i="13"/>
  <c r="D14" i="13"/>
  <c r="D11" i="13" s="1"/>
  <c r="D9" i="13" s="1"/>
  <c r="C14" i="13"/>
  <c r="C11" i="13" s="1"/>
  <c r="C9" i="13" s="1"/>
  <c r="B13" i="13"/>
  <c r="B12" i="13"/>
  <c r="X9" i="12"/>
  <c r="W9" i="12"/>
  <c r="V9" i="12"/>
  <c r="T9" i="12"/>
  <c r="S9" i="12"/>
  <c r="R9" i="12"/>
  <c r="P9" i="12"/>
  <c r="O9" i="12"/>
  <c r="N9" i="12"/>
  <c r="L9" i="12"/>
  <c r="K9" i="12"/>
  <c r="J9" i="12"/>
  <c r="H9" i="12"/>
  <c r="G9" i="12"/>
  <c r="F9" i="12"/>
  <c r="D9" i="12"/>
  <c r="C9" i="12"/>
  <c r="B9" i="12"/>
  <c r="C10" i="14" l="1"/>
  <c r="D10" i="14"/>
  <c r="B10" i="14"/>
  <c r="B14" i="13"/>
  <c r="B11" i="13"/>
  <c r="B9" i="13" s="1"/>
  <c r="X11" i="11"/>
  <c r="T11" i="11"/>
  <c r="P11" i="11"/>
  <c r="L11" i="11"/>
  <c r="H11" i="11"/>
  <c r="X10" i="11"/>
  <c r="T10" i="11"/>
  <c r="P10" i="11"/>
  <c r="L10" i="11"/>
  <c r="H10" i="11"/>
  <c r="C10" i="11"/>
  <c r="B10" i="11"/>
  <c r="X9" i="11"/>
  <c r="T9" i="11"/>
  <c r="P9" i="11"/>
  <c r="L9" i="11"/>
  <c r="H9" i="11"/>
  <c r="C9" i="11"/>
  <c r="B9" i="11"/>
  <c r="X8" i="11"/>
  <c r="T8" i="11"/>
  <c r="P8" i="11"/>
  <c r="L8" i="11"/>
  <c r="H8" i="11"/>
  <c r="D9" i="11" l="1"/>
  <c r="D10" i="11"/>
  <c r="D20" i="6"/>
  <c r="C20" i="6"/>
  <c r="B20" i="6"/>
  <c r="R19" i="6"/>
  <c r="N19" i="6"/>
  <c r="J19" i="6"/>
  <c r="F19" i="6"/>
  <c r="D19" i="6"/>
  <c r="C19" i="6"/>
  <c r="D19" i="5"/>
  <c r="C19" i="5"/>
  <c r="B19" i="5"/>
  <c r="N18" i="5"/>
  <c r="J18" i="5"/>
  <c r="F18" i="5"/>
  <c r="D18" i="5"/>
  <c r="C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T10" i="4"/>
  <c r="S10" i="4"/>
  <c r="R10" i="4"/>
  <c r="P10" i="4"/>
  <c r="O10" i="4"/>
  <c r="N10" i="4"/>
  <c r="L10" i="4"/>
  <c r="K10" i="4"/>
  <c r="J10" i="4"/>
  <c r="H10" i="4"/>
  <c r="G10" i="4"/>
  <c r="F10" i="4"/>
  <c r="B18" i="3"/>
  <c r="B17" i="3"/>
  <c r="B16" i="3"/>
  <c r="B15" i="3"/>
  <c r="D14" i="3"/>
  <c r="D11" i="3" s="1"/>
  <c r="D9" i="3" s="1"/>
  <c r="C14" i="3"/>
  <c r="C11" i="3" s="1"/>
  <c r="B13" i="3"/>
  <c r="B12" i="3"/>
  <c r="B18" i="5" l="1"/>
  <c r="C10" i="4"/>
  <c r="B10" i="4"/>
  <c r="B19" i="6"/>
  <c r="D10" i="4"/>
  <c r="B11" i="3"/>
  <c r="B9" i="3" s="1"/>
  <c r="B14" i="3"/>
  <c r="C9" i="3"/>
  <c r="T9" i="2" l="1"/>
  <c r="S9" i="2"/>
  <c r="R9" i="2"/>
  <c r="P9" i="2"/>
  <c r="O9" i="2"/>
  <c r="N9" i="2"/>
  <c r="L9" i="2"/>
  <c r="K9" i="2"/>
  <c r="J9" i="2"/>
  <c r="H9" i="2"/>
  <c r="G9" i="2"/>
  <c r="F9" i="2"/>
  <c r="D9" i="2"/>
  <c r="C9" i="2"/>
  <c r="B9" i="2"/>
  <c r="D30" i="1" l="1"/>
  <c r="C30" i="1"/>
  <c r="D29" i="1"/>
  <c r="C29" i="1"/>
  <c r="D28" i="1"/>
  <c r="C28" i="1"/>
  <c r="B28" i="1" s="1"/>
  <c r="C23" i="1"/>
  <c r="D23" i="1"/>
  <c r="C24" i="1"/>
  <c r="D24" i="1"/>
  <c r="C25" i="1"/>
  <c r="D25" i="1"/>
  <c r="P27" i="1"/>
  <c r="O27" i="1"/>
  <c r="N27" i="1"/>
  <c r="L27" i="1"/>
  <c r="K27" i="1"/>
  <c r="J27" i="1"/>
  <c r="H27" i="1"/>
  <c r="G27" i="1"/>
  <c r="F27" i="1"/>
  <c r="P22" i="1"/>
  <c r="O22" i="1"/>
  <c r="N22" i="1"/>
  <c r="L22" i="1"/>
  <c r="K22" i="1"/>
  <c r="J22" i="1"/>
  <c r="G22" i="1"/>
  <c r="H22" i="1"/>
  <c r="F22" i="1"/>
  <c r="J21" i="1" l="1"/>
  <c r="B24" i="1"/>
  <c r="B23" i="1"/>
  <c r="K21" i="1"/>
  <c r="L21" i="1"/>
  <c r="O21" i="1"/>
  <c r="D22" i="1"/>
  <c r="C22" i="1"/>
  <c r="B22" i="1" s="1"/>
  <c r="C27" i="1"/>
  <c r="F21" i="1"/>
  <c r="P21" i="1"/>
  <c r="B25" i="1"/>
  <c r="D27" i="1"/>
  <c r="N21" i="1"/>
  <c r="H21" i="1"/>
  <c r="B30" i="1"/>
  <c r="G21" i="1"/>
  <c r="B29" i="1"/>
  <c r="B11" i="1"/>
  <c r="F10" i="1"/>
  <c r="D19" i="1"/>
  <c r="C12" i="1"/>
  <c r="K10" i="1"/>
  <c r="C32" i="1"/>
  <c r="C19" i="1"/>
  <c r="B19" i="1"/>
  <c r="C17" i="1"/>
  <c r="C15" i="1"/>
  <c r="C14" i="1"/>
  <c r="C13" i="1"/>
  <c r="C11" i="1"/>
  <c r="O10" i="1"/>
  <c r="O8" i="1" s="1"/>
  <c r="G10" i="1"/>
  <c r="G8" i="1" s="1"/>
  <c r="D32" i="1"/>
  <c r="K8" i="1" l="1"/>
  <c r="D21" i="1"/>
  <c r="B27" i="1"/>
  <c r="F8" i="1"/>
  <c r="C21" i="1"/>
  <c r="B21" i="1"/>
  <c r="B17" i="1"/>
  <c r="B15" i="1"/>
  <c r="N10" i="1"/>
  <c r="N8" i="1" s="1"/>
  <c r="B13" i="1"/>
  <c r="B12" i="1"/>
  <c r="J10" i="1"/>
  <c r="J8" i="1" s="1"/>
  <c r="B14" i="1"/>
  <c r="P10" i="1"/>
  <c r="P8" i="1" s="1"/>
  <c r="D15" i="1"/>
  <c r="L10" i="1"/>
  <c r="L8" i="1" s="1"/>
  <c r="D14" i="1"/>
  <c r="D13" i="1"/>
  <c r="C10" i="1"/>
  <c r="H10" i="1"/>
  <c r="H8" i="1" s="1"/>
  <c r="D11" i="1"/>
  <c r="D12" i="1"/>
  <c r="D17" i="1"/>
  <c r="C8" i="1" l="1"/>
  <c r="B10" i="1"/>
  <c r="B8" i="1" s="1"/>
  <c r="D10" i="1"/>
  <c r="D8" i="1" s="1"/>
  <c r="B9" i="193" l="1"/>
  <c r="C12" i="193" l="1"/>
  <c r="C13" i="193"/>
  <c r="C14" i="193"/>
  <c r="C9" i="193" l="1"/>
</calcChain>
</file>

<file path=xl/sharedStrings.xml><?xml version="1.0" encoding="utf-8"?>
<sst xmlns="http://schemas.openxmlformats.org/spreadsheetml/2006/main" count="9328" uniqueCount="1000">
  <si>
    <t>Total</t>
  </si>
  <si>
    <t>Pública</t>
  </si>
  <si>
    <t>Privada</t>
  </si>
  <si>
    <t>Preescolar</t>
  </si>
  <si>
    <t xml:space="preserve">     Interactivo I</t>
  </si>
  <si>
    <t xml:space="preserve">     Interactivo II</t>
  </si>
  <si>
    <t>I y II Ciclos</t>
  </si>
  <si>
    <t>Escuelas  Nocturnas</t>
  </si>
  <si>
    <t>.</t>
  </si>
  <si>
    <t>Educación Diversificada</t>
  </si>
  <si>
    <t>Diurna</t>
  </si>
  <si>
    <t xml:space="preserve">     Académica</t>
  </si>
  <si>
    <t xml:space="preserve">     Técnica</t>
  </si>
  <si>
    <t xml:space="preserve">     Artística</t>
  </si>
  <si>
    <t>Nocturna</t>
  </si>
  <si>
    <t>Hom-
bres</t>
  </si>
  <si>
    <t>Mu-
jeres</t>
  </si>
  <si>
    <t xml:space="preserve">     Maternal II</t>
  </si>
  <si>
    <t>1/ Incluye matrícula en Atención Directa.</t>
  </si>
  <si>
    <t xml:space="preserve">     Otros niveles</t>
  </si>
  <si>
    <t xml:space="preserve">     Sección Técnica</t>
  </si>
  <si>
    <t xml:space="preserve">
Subvencionada</t>
  </si>
  <si>
    <r>
      <t>Educación  Especial</t>
    </r>
    <r>
      <rPr>
        <b/>
        <i/>
        <vertAlign val="superscript"/>
        <sz val="10"/>
        <rFont val="Calibri"/>
        <family val="2"/>
        <scheme val="minor"/>
      </rPr>
      <t xml:space="preserve"> 1/</t>
    </r>
  </si>
  <si>
    <t>MATRÍCULA INICIAL EN EDUCACIÓN TRADICIONAL</t>
  </si>
  <si>
    <t>Fuente: Departamento de Análisis Estadístico.</t>
  </si>
  <si>
    <t>MATRÍCULA INICIAL EN ESCUELAS NOCTURNAS</t>
  </si>
  <si>
    <t>I</t>
  </si>
  <si>
    <t>II</t>
  </si>
  <si>
    <t>III</t>
  </si>
  <si>
    <t>IV</t>
  </si>
  <si>
    <t>Dirección Regional</t>
  </si>
  <si>
    <t>San José Oeste</t>
  </si>
  <si>
    <t>Cartago</t>
  </si>
  <si>
    <t>Heredia</t>
  </si>
  <si>
    <t>EDUCACIÓN COMUNITARIA (IPEC)</t>
  </si>
  <si>
    <t>DEPENDENCIA:  PÚBLICA</t>
  </si>
  <si>
    <t>AÑO :  2021</t>
  </si>
  <si>
    <t>Ofertas</t>
  </si>
  <si>
    <t>Hombres</t>
  </si>
  <si>
    <t>Mujeres</t>
  </si>
  <si>
    <t>Educación Convencional</t>
  </si>
  <si>
    <t>- I Nivel</t>
  </si>
  <si>
    <t>- II Nivel</t>
  </si>
  <si>
    <t>- III Nivel</t>
  </si>
  <si>
    <t>Académica</t>
  </si>
  <si>
    <t>Técnica</t>
  </si>
  <si>
    <t>Cursos Libres</t>
  </si>
  <si>
    <t>Plan Nacional</t>
  </si>
  <si>
    <t>--EDUCACIÓN CONVENCIONAL--</t>
  </si>
  <si>
    <t>Dirección
Regional</t>
  </si>
  <si>
    <t>I Nivel</t>
  </si>
  <si>
    <t>II Nivel</t>
  </si>
  <si>
    <t>III Nivel (Académico)</t>
  </si>
  <si>
    <t>III Nivel (Técnico)</t>
  </si>
  <si>
    <t>San José Central</t>
  </si>
  <si>
    <t>Alajuela</t>
  </si>
  <si>
    <t>Liberia</t>
  </si>
  <si>
    <t>Cañas</t>
  </si>
  <si>
    <t>Puntarenas</t>
  </si>
  <si>
    <t>Coto</t>
  </si>
  <si>
    <t>Años</t>
  </si>
  <si>
    <t>San José Norte</t>
  </si>
  <si>
    <t>Desamparados</t>
  </si>
  <si>
    <t>Puriscal</t>
  </si>
  <si>
    <t>Pérez Zeledón</t>
  </si>
  <si>
    <t>Occidente</t>
  </si>
  <si>
    <t>San Carlos</t>
  </si>
  <si>
    <t>Zona Norte-Norte</t>
  </si>
  <si>
    <t>Turrialba</t>
  </si>
  <si>
    <t>Sarapiqui</t>
  </si>
  <si>
    <t>Nicoya</t>
  </si>
  <si>
    <t>Santa Cruz</t>
  </si>
  <si>
    <t>Grande de Térraba</t>
  </si>
  <si>
    <t>Peninsular</t>
  </si>
  <si>
    <t>Limón</t>
  </si>
  <si>
    <t>Guápiles</t>
  </si>
  <si>
    <t>Sulá</t>
  </si>
  <si>
    <t>Educación Emergente</t>
  </si>
  <si>
    <t>7º</t>
  </si>
  <si>
    <t>8º</t>
  </si>
  <si>
    <t>9º</t>
  </si>
  <si>
    <t>10º</t>
  </si>
  <si>
    <t>11º</t>
  </si>
  <si>
    <t xml:space="preserve">Años </t>
  </si>
  <si>
    <t>Los Santos</t>
  </si>
  <si>
    <t>Aguirre</t>
  </si>
  <si>
    <t>EDUCACION DE ADULTOS (CINDEA)</t>
  </si>
  <si>
    <t>Proyectos de Educación Abierta</t>
  </si>
  <si>
    <t>x</t>
  </si>
  <si>
    <t>x=Datos incluidos en III Nivel (Académico).</t>
  </si>
  <si>
    <t>POR NIVEL CURSADO Y SEXO, SEGÚN DIRECCIÓN REGIONAL</t>
  </si>
  <si>
    <t>DEPENDENCIA: PÚBLICA</t>
  </si>
  <si>
    <t>AÑO: 2021</t>
  </si>
  <si>
    <t>POR DEPENDENCIA Y SEXO, SEGÚN NIVEL DE ENSEÑANZA</t>
  </si>
  <si>
    <t>POR SEXO, SEGÚN OFERTAS</t>
  </si>
  <si>
    <t>POR NIVEL Y SEXO, SEGÚN DIRECCIÓN REGIONAL</t>
  </si>
  <si>
    <t>POR TIPO DE ENSEÑANZA Y SEXO</t>
  </si>
  <si>
    <t>PERIODO: 2010 - 2021</t>
  </si>
  <si>
    <t>POR NIVEL Y SEXO</t>
  </si>
  <si>
    <t>DEPENDENCIA: PÚBLICA Y PRIVADA</t>
  </si>
  <si>
    <t>MATRICULA INICIAL EN EL COLEGIO NACIONAL VIRTUAL, MARCO TULIO SALAZAR</t>
  </si>
  <si>
    <t xml:space="preserve">POR AÑO CURSADO Y SEXO, SEGÚN DIRECCIÓN REGIONAL </t>
  </si>
  <si>
    <t>POR AÑO CURSADO Y SEXO</t>
  </si>
  <si>
    <t>DEPENDENCIA:  PÚBLICA, PRIVADA Y SUBVENCIONADA</t>
  </si>
  <si>
    <t>III Ciclo y Educación Diversificada</t>
  </si>
  <si>
    <t>Año</t>
  </si>
  <si>
    <t>Diurno</t>
  </si>
  <si>
    <t>Nocturno</t>
  </si>
  <si>
    <t xml:space="preserve">    MATRICULA INICIAL EN EDUCACION DIVERSIFICADA, TECNICA DIURNA Y NOCTURNA</t>
  </si>
  <si>
    <t>12º</t>
  </si>
  <si>
    <t>Comercial y de Servicios</t>
  </si>
  <si>
    <t>Acoounting</t>
  </si>
  <si>
    <t>Administración y Operación Aduanera</t>
  </si>
  <si>
    <t>Bilingual Secretary</t>
  </si>
  <si>
    <t>Computer Networking</t>
  </si>
  <si>
    <t>Computer Science in Software Development</t>
  </si>
  <si>
    <t>Contabilidad</t>
  </si>
  <si>
    <t>Contabilidad y Auditoría</t>
  </si>
  <si>
    <t>Contabilidad y Costos</t>
  </si>
  <si>
    <t>Contabilidad y Finanzas</t>
  </si>
  <si>
    <t>Diseño y Desarrollo Digital</t>
  </si>
  <si>
    <t>Ejecutivo para Centros de Servicios</t>
  </si>
  <si>
    <t>Executive Service Center</t>
  </si>
  <si>
    <t>Informática Empresarial</t>
  </si>
  <si>
    <t>Informática en Desarrollo de Software</t>
  </si>
  <si>
    <t>Informática en Redes de Computadoras</t>
  </si>
  <si>
    <t>Informática en Soporte</t>
  </si>
  <si>
    <t>Salud Ocupacional</t>
  </si>
  <si>
    <t>Secretariado Ejecutivo</t>
  </si>
  <si>
    <t>Turismo Ecológico</t>
  </si>
  <si>
    <t>Turismo en Alimentos y Bebidas</t>
  </si>
  <si>
    <t>Turismo en Hotelería y Eventos Especiales</t>
  </si>
  <si>
    <t>Turismo Rural</t>
  </si>
  <si>
    <t>Industrial</t>
  </si>
  <si>
    <t>Administración, Logística y Distribución</t>
  </si>
  <si>
    <t>Automotriz</t>
  </si>
  <si>
    <t>Autorremodelado</t>
  </si>
  <si>
    <t>Construcción Civil</t>
  </si>
  <si>
    <t>Dibujo Arquitectónico</t>
  </si>
  <si>
    <t>Dibujo Técnico</t>
  </si>
  <si>
    <t>Diseño Gráfico</t>
  </si>
  <si>
    <t>Diseño Publicitario</t>
  </si>
  <si>
    <t>Diseño y Confección de la Moda</t>
  </si>
  <si>
    <t>Electromecánica</t>
  </si>
  <si>
    <t>Electrónica en Mantenimiento de Equipo de Cómputo</t>
  </si>
  <si>
    <t>Electrónica en Telecomunicaciones</t>
  </si>
  <si>
    <t>Electrónica Industrial</t>
  </si>
  <si>
    <t>Electrotecnia</t>
  </si>
  <si>
    <t>Mantenimiento Industrial</t>
  </si>
  <si>
    <t>Mecánica de Precisión</t>
  </si>
  <si>
    <t>Mecánica General</t>
  </si>
  <si>
    <t>Productividad y Calidad</t>
  </si>
  <si>
    <t>Refrigeración y Aire Acondicionado</t>
  </si>
  <si>
    <t>Agropecuaria</t>
  </si>
  <si>
    <t>Agro Jardinería</t>
  </si>
  <si>
    <t>Agroecología</t>
  </si>
  <si>
    <t>Agroindustria Alimentaria con Tecnología Agrícola</t>
  </si>
  <si>
    <t>Agroindustria Alimentaria con Tecnología Pecuaria</t>
  </si>
  <si>
    <t>Agropecuario en Producción Agrícola</t>
  </si>
  <si>
    <t>Agropecuario en Producción Pecuaria</t>
  </si>
  <si>
    <t>Riego y Drenaje</t>
  </si>
  <si>
    <t xml:space="preserve">  AÑO: 2021</t>
  </si>
  <si>
    <t>Educación Preescolar</t>
  </si>
  <si>
    <t>Educación Tradicional</t>
  </si>
  <si>
    <t xml:space="preserve">Educación Especial </t>
  </si>
  <si>
    <t>Educación Primaria</t>
  </si>
  <si>
    <t>I y II Ciclos (Tradicional)</t>
  </si>
  <si>
    <t>Escuelas Nocturnas</t>
  </si>
  <si>
    <t>Aula Edad</t>
  </si>
  <si>
    <t>Educación Secundaria</t>
  </si>
  <si>
    <t xml:space="preserve">                   Secciones Ténicas Nocturnas</t>
  </si>
  <si>
    <t>Secundaria por suficiencia -MEP-</t>
  </si>
  <si>
    <t>Educación para el Trabajo</t>
  </si>
  <si>
    <t>CAIPAD</t>
  </si>
  <si>
    <t xml:space="preserve">     I Ciclo</t>
  </si>
  <si>
    <t>1º</t>
  </si>
  <si>
    <t>2º</t>
  </si>
  <si>
    <t>3º</t>
  </si>
  <si>
    <t xml:space="preserve">     II Ciclo</t>
  </si>
  <si>
    <t>4º</t>
  </si>
  <si>
    <t>5º</t>
  </si>
  <si>
    <t>6º</t>
  </si>
  <si>
    <t xml:space="preserve">     III Ciclo</t>
  </si>
  <si>
    <t>Técnica Diurna</t>
  </si>
  <si>
    <t>DEPENDENCIA:  PRIVADA</t>
  </si>
  <si>
    <t>DEPENDENCIA:  SUBVENCIONADA</t>
  </si>
  <si>
    <t>Técnica Nocturna</t>
  </si>
  <si>
    <t>DEPENDENCIA: PRIVADA</t>
  </si>
  <si>
    <t xml:space="preserve">MATRÍCULA INICIAL EN EL SISTEMA EDUCATIVO </t>
  </si>
  <si>
    <t>Primaria por suficiencia -MEP-</t>
  </si>
  <si>
    <t>CINDEA -Educación Emergente-</t>
  </si>
  <si>
    <t>Colegio a Distancia (CONED)</t>
  </si>
  <si>
    <t>IPEC -III Nivel-</t>
  </si>
  <si>
    <t>CINDEA -III Nivel-</t>
  </si>
  <si>
    <t>IPEC -II Nivel-</t>
  </si>
  <si>
    <t>CINDEA -II Nivel-</t>
  </si>
  <si>
    <t>CINDEA -I Nivel-</t>
  </si>
  <si>
    <t>IPEC -I Nivel-</t>
  </si>
  <si>
    <t>III Ciclo y Educ.Diversif. (Tradicional)</t>
  </si>
  <si>
    <t>Cursos 
Libres</t>
  </si>
  <si>
    <t>Plan
Nacional</t>
  </si>
  <si>
    <t>Proyectos de
Educación Abierta</t>
  </si>
  <si>
    <t>Educación
Emergente</t>
  </si>
  <si>
    <t>IPEC -Cursos Libres -</t>
  </si>
  <si>
    <t>SEGÚN NIVEL DE ENSEÑANZA</t>
  </si>
  <si>
    <t>SEGÚN NIVEL DE ENSEÑANZA, CICLO Y AÑO CURSADO</t>
  </si>
  <si>
    <t>DEPENDENCIA: PÚBLICA, PRIVADA Y SUBVENCIONADA</t>
  </si>
  <si>
    <t>HORARIO: DIURNO</t>
  </si>
  <si>
    <t>MATRÍCULA INICIAL EN AULA EDAD</t>
  </si>
  <si>
    <t>III Nivel</t>
  </si>
  <si>
    <t>AÑO:  2021</t>
  </si>
  <si>
    <t>Subvencionada</t>
  </si>
  <si>
    <t>DEPENDENCIA: SUBVENCIONADA</t>
  </si>
  <si>
    <t>Rural</t>
  </si>
  <si>
    <t>Urbana</t>
  </si>
  <si>
    <t>Académica Diurna</t>
  </si>
  <si>
    <t>Académica Nocturna</t>
  </si>
  <si>
    <t>Escuelas
Nocturnas</t>
  </si>
  <si>
    <t>Sarapiquí</t>
  </si>
  <si>
    <t>Académica  Diurna</t>
  </si>
  <si>
    <t>HORARIO: NOCTURNO</t>
  </si>
  <si>
    <t>Escuela Nocturna</t>
  </si>
  <si>
    <t>IV Nivel</t>
  </si>
  <si>
    <t>Académica  Nocturna</t>
  </si>
  <si>
    <t>MATRÍCULA INICIAL EN EL SISTEMA EDUCATIVO</t>
  </si>
  <si>
    <t>Nivel de Enseñanza</t>
  </si>
  <si>
    <t>Nivel de Enseñanza,
Ciclo y Año Cursado</t>
  </si>
  <si>
    <t>Nivel de
Enseñanza</t>
  </si>
  <si>
    <t>Red de Cuido</t>
  </si>
  <si>
    <r>
      <t>Preescolar</t>
    </r>
    <r>
      <rPr>
        <b/>
        <i/>
        <vertAlign val="superscript"/>
        <sz val="10"/>
        <rFont val="Calibri"/>
        <family val="2"/>
        <scheme val="minor"/>
      </rPr>
      <t xml:space="preserve"> 1/</t>
    </r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</si>
  <si>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>3/</t>
    </r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</si>
  <si>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 xml:space="preserve">2/ </t>
    </r>
  </si>
  <si>
    <r>
      <t>Académica Diurna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</si>
  <si>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r>
      <t xml:space="preserve">Académica Diurna </t>
    </r>
    <r>
      <rPr>
        <b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1/</t>
    </r>
    <r>
      <rPr>
        <b/>
        <sz val="10"/>
        <rFont val="Calibri"/>
        <family val="2"/>
        <scheme val="minor"/>
      </rPr>
      <t xml:space="preserve"> </t>
    </r>
  </si>
  <si>
    <t>Colegio Nacional Virtual Marco Tulio Salazar</t>
  </si>
  <si>
    <t>POR NIVEL CURSADO Y SEXO, SEGÚN EDAD EN AÑOS CUMPLIDOS</t>
  </si>
  <si>
    <t>25 - 29</t>
  </si>
  <si>
    <t>30 - 34</t>
  </si>
  <si>
    <t>35 - 39</t>
  </si>
  <si>
    <t>40 - 44</t>
  </si>
  <si>
    <t>45 - 49</t>
  </si>
  <si>
    <t>50 y más</t>
  </si>
  <si>
    <t>POR DEPENDENCIA Y ZONA, SEGÚN NIVEL DE ENSEÑANZA</t>
  </si>
  <si>
    <t>MATRICULA INICIAL EN EDUCACIÓN PREESCOLAR</t>
  </si>
  <si>
    <t>Ciclo Materno Infantil</t>
  </si>
  <si>
    <t>Otros Niveles</t>
  </si>
  <si>
    <t>Maternal II</t>
  </si>
  <si>
    <t>Interactivo I</t>
  </si>
  <si>
    <t>Interactivo II</t>
  </si>
  <si>
    <t>Zona y
Dependencia</t>
  </si>
  <si>
    <t>POR NIVEL CURSADO Y SEXO, SEGÚN ZONA Y DEPENDENCIA</t>
  </si>
  <si>
    <t>Ciclo de Transición</t>
  </si>
  <si>
    <t>POR NIVEL CURSADO Y SEXO, SEGÚN ZONA Y PROVINCIA</t>
  </si>
  <si>
    <t>Zona y
Provincia</t>
  </si>
  <si>
    <t>San José</t>
  </si>
  <si>
    <t>Guanacaste</t>
  </si>
  <si>
    <t xml:space="preserve">Edad en
años
cumplidos </t>
  </si>
  <si>
    <t>DEPENDENCIA: PRIVADA Y SUBVENCIONADA</t>
  </si>
  <si>
    <t>MATRICULA INICIAL EN I Y II CICLOS</t>
  </si>
  <si>
    <t>POR AÑO CURSADO Y SEXO, SEGÚN ZONA Y DEPENDENCIA</t>
  </si>
  <si>
    <t>POR AÑO CURSADO Y SEXO, SEGÚN DIRECCIÓN REGIONAL</t>
  </si>
  <si>
    <t>POR AÑO CURSADO Y SEXO, SEGÚN ZONA Y PROVINCIA</t>
  </si>
  <si>
    <t>POR AÑO CURSADO Y SEXO, SEGÚN EDAD EN AÑOS CUMPLIDOS</t>
  </si>
  <si>
    <t>MATRICULA INICIAL EN III CICLO Y EDUCACIÓN DIVERSIFICADA, DIURNA Y NOCTURNA</t>
  </si>
  <si>
    <t xml:space="preserve"> </t>
  </si>
  <si>
    <t>MATRICULA INICIAL EN III CICLO Y EDUCACIÓN DIVERSIFICADA, ACADÉMICA DIURNA</t>
  </si>
  <si>
    <t>1/  Incluye Colegios Artísticos.</t>
  </si>
  <si>
    <t>Nota: Incluye Colegios Artísticos.</t>
  </si>
  <si>
    <t>MATRICULA INICIAL EN III CICLO Y EDUCACIÓN DIVERSIFICADA, TÉCNICA DIURNA</t>
  </si>
  <si>
    <t xml:space="preserve">   SEGÚN MODALIDAD Y ESPECIALIDAD</t>
  </si>
  <si>
    <t xml:space="preserve">   DEPENDENCIA: PÚBLICA, PRIVADA Y SUBVENCIONADA</t>
  </si>
  <si>
    <t xml:space="preserve">    MATRICULA INICIAL EN EDUCACION DIVERSIFICADA, TECNICA DIURNA</t>
  </si>
  <si>
    <t>Ciberseguridad</t>
  </si>
  <si>
    <t>Configuración y Soporte de Redes de Comunicación y Sistemas Operativos</t>
  </si>
  <si>
    <t>Diseño Web</t>
  </si>
  <si>
    <t>Banca y  Finanzas</t>
  </si>
  <si>
    <t>Diseño y Construcción de Muebles y Estructuras</t>
  </si>
  <si>
    <t>Reparación de los Sistemas de Vehículos Livianos</t>
  </si>
  <si>
    <t xml:space="preserve">    MATRICULA INICIAL EN EDUCACION DIVERSIFICADA, TECNICA NOCTURNA</t>
  </si>
  <si>
    <t>MATRICULA INICIAL EN III CICLO Y EDUCACIÓN DIVERSIFICADA, ACADÉMICA NOCTURNA</t>
  </si>
  <si>
    <t>MATRICULA INICIAL EN III CICLO Y EDUCACIÓN DIVERSIFICADA, TÉCNICA NOCTURNA</t>
  </si>
  <si>
    <t>DEPENDENCIA: PÚBLICA Y SUBVENCIONADA</t>
  </si>
  <si>
    <t>Canadá</t>
  </si>
  <si>
    <t>Estados Unidos</t>
  </si>
  <si>
    <t>México</t>
  </si>
  <si>
    <t>Belice</t>
  </si>
  <si>
    <t>Guatemala</t>
  </si>
  <si>
    <t>Honduras</t>
  </si>
  <si>
    <t>El Salvador</t>
  </si>
  <si>
    <t>Nicaragua</t>
  </si>
  <si>
    <t>Panamá</t>
  </si>
  <si>
    <t>Cuba</t>
  </si>
  <si>
    <t>Haití</t>
  </si>
  <si>
    <t>República Dominicana</t>
  </si>
  <si>
    <t>Colombia</t>
  </si>
  <si>
    <t>Ecuador</t>
  </si>
  <si>
    <t>Perú</t>
  </si>
  <si>
    <t>Bolivia</t>
  </si>
  <si>
    <t>Chile</t>
  </si>
  <si>
    <t>Argentina</t>
  </si>
  <si>
    <t>Paraguay</t>
  </si>
  <si>
    <t>Uruguay</t>
  </si>
  <si>
    <t>Brasil</t>
  </si>
  <si>
    <t>Venezuela</t>
  </si>
  <si>
    <t>Guyana</t>
  </si>
  <si>
    <t>Europa</t>
  </si>
  <si>
    <t>África</t>
  </si>
  <si>
    <t>Asia</t>
  </si>
  <si>
    <t>Oceanía</t>
  </si>
  <si>
    <t>Antártida</t>
  </si>
  <si>
    <t>PERIODO: 2010 - 2011, 2014 - 2021</t>
  </si>
  <si>
    <t>Otros países y dependencias de América</t>
  </si>
  <si>
    <t>SEGÚN NACIONALIDAD</t>
  </si>
  <si>
    <t>Nacionalidad</t>
  </si>
  <si>
    <t>IPEC</t>
  </si>
  <si>
    <t>Cifras Absolutas</t>
  </si>
  <si>
    <t>CONED</t>
  </si>
  <si>
    <t>Cifras Relativas</t>
  </si>
  <si>
    <t xml:space="preserve">CINDEA </t>
  </si>
  <si>
    <r>
      <t xml:space="preserve">Educación Especial </t>
    </r>
    <r>
      <rPr>
        <b/>
        <vertAlign val="superscript"/>
        <sz val="10"/>
        <rFont val="Calibri"/>
        <family val="2"/>
        <scheme val="minor"/>
      </rPr>
      <t>1/</t>
    </r>
  </si>
  <si>
    <t>POR NIVEL DE ENSEÑANZA, SEGÚN NACIONALIDAD</t>
  </si>
  <si>
    <t>ESTUDIANTES EXTRANJEROS EN EL SISTEMA EDUCATIVO</t>
  </si>
  <si>
    <r>
      <t xml:space="preserve">Educación Especial </t>
    </r>
    <r>
      <rPr>
        <b/>
        <i/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 xml:space="preserve">1/ </t>
    </r>
  </si>
  <si>
    <t>1/ Incluye Preescolar Independiente y Dependiente.</t>
  </si>
  <si>
    <t>2/ Incluye los servicios educativos de Sección Técnica Nocturna.</t>
  </si>
  <si>
    <t>2/ Inlcuye Centros de Educación Especial y CAIPAD.</t>
  </si>
  <si>
    <t>1/ Incluye Preescolar Independiente.</t>
  </si>
  <si>
    <t>Prees-
colar</t>
  </si>
  <si>
    <t>Colegio Nacional Virtual MTS</t>
  </si>
  <si>
    <t>III Ciclo y Educ. Diversif.</t>
  </si>
  <si>
    <t>Escuelas
Noctur-
nas</t>
  </si>
  <si>
    <t>Aula 
Edad</t>
  </si>
  <si>
    <t>I y II
 Ciclos</t>
  </si>
  <si>
    <t>POR NIVEL DE ENSEÑANZA, SEGÚN DIRECCIÓN REGIONAL</t>
  </si>
  <si>
    <t>ESTUDIANTES NICARAGÜENSES EN EL SISTEMA EDUCATIVO</t>
  </si>
  <si>
    <t>Secciones Ténicas Nocturnas</t>
  </si>
  <si>
    <r>
      <t xml:space="preserve">IPEC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</si>
  <si>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CINDEA </t>
    </r>
    <r>
      <rPr>
        <b/>
        <vertAlign val="superscript"/>
        <sz val="10"/>
        <rFont val="Calibri"/>
        <family val="2"/>
        <scheme val="minor"/>
      </rPr>
      <t>2/</t>
    </r>
  </si>
  <si>
    <t>2/ Considera solamente Educación Convencional.</t>
  </si>
  <si>
    <t>Notas:</t>
  </si>
  <si>
    <t>1/ Incluye Centros de Educación Especial, Aula Integrada, Servicio Educativo para niños y niñas desde el nacimiento hasta los 6 años con Discapacidad o riesgo en el Desarrollo y
     Plan Nacional.</t>
  </si>
  <si>
    <t>3/ Incluye Centros de Educación Especial, Aula Integrada, Servicio Educativo para niños y niñas desde el nacimiento hasta los 6 años con Discapacidad
    o riesgo en el Desarrollo y Plan Nacional.</t>
  </si>
  <si>
    <t>3/ Incluye Centros de Educación Especial, Aula Integrada, Servicio Educativo para niños y niñas desde el nacimiento
     hasta los 6 años con Discapacidad o riesgo en el Desarrollo, Plan Nacional y CAIPAD.</t>
  </si>
  <si>
    <t>3/ Incluye Centros de Educación Especial, Aula Integrada, Servicio Educativo para niños y niñas desde el nacimiento hasta los 6 años
     con Discapacidad o riesgo en el Desarrollo, Plan Nacional y CAIPAD.</t>
  </si>
  <si>
    <t>3/ Incluye Centros de Educación Especial, Aula Integrada, Servicio Educativo para niños y niñas desde el nacimiento hasta los 6 años con Discapacidad
    o riesgo en el Desarrollo, Plan Nacional y CAIPAD.</t>
  </si>
  <si>
    <t>1/ Incluye Centros de Educación Especial, Aula Integrada, Servicio Educativo para niños y niñas desde el nacimiento hasta los 6 años con
     Discapacidad o riesgo en el Desarrollo y Plan Nacional.</t>
  </si>
  <si>
    <t>ESTUDIANTES REFUGIADOS EN EL SISTEMA EDUCATIVO</t>
  </si>
  <si>
    <t>ESTUDIANTES SOLICITANTES DE ASILO EN EL SISTEMA EDUCATIVO</t>
  </si>
  <si>
    <t>1/ Incluye Centros de Educación Especial, Aula Integrada, Servicio Educativo para niños y niñas desde
     el nacimiento hasta los 6 años con Discapacidad o riesgo en el Desarrollo y Plan Nacional.</t>
  </si>
  <si>
    <t>1/ Incluye Centros de Educación Especial, Aula Integrada, Servicio Educativo para niños y niñas 
     desde el nacimiento hasta los 6 años con Discapacidad o riesgo en el Desarrollo y Plan Nacional.</t>
  </si>
  <si>
    <t>MATRICULA INICIAL EN EDUCACIÓN ESPECIAL, ATENCIÓN DIRECTA</t>
  </si>
  <si>
    <t>Estimulación Temprana</t>
  </si>
  <si>
    <t>Maternal</t>
  </si>
  <si>
    <t>Preparatoria</t>
  </si>
  <si>
    <t>I Ciclo</t>
  </si>
  <si>
    <t>II Ciclo</t>
  </si>
  <si>
    <t>III Ciclo</t>
  </si>
  <si>
    <t>Estimulación
Temprana</t>
  </si>
  <si>
    <t>IV Ciclo</t>
  </si>
  <si>
    <t>Nota: Incluye Centros de Educación Especial, Aula Integrada, Servicio Educativo para niños y niñas desde el nacimiento hasta los 6 años con Discapacidad o riesgo en el Desarrollo y Plan Nacional.</t>
  </si>
  <si>
    <t>III y IV Ciclos</t>
  </si>
  <si>
    <t>Centros de Educación Especial</t>
  </si>
  <si>
    <t>Servicio Educativo para niños y niñas de 0 a 6 años</t>
  </si>
  <si>
    <t>Aula Integrada</t>
  </si>
  <si>
    <t>POR SERVICIO Y SEXO, SEGÚN NIVEL DE ENSEÑANZA</t>
  </si>
  <si>
    <t>POR CICLO CURSADO Y SEXO, SEGÚN ZONA Y DEPENDENCIA</t>
  </si>
  <si>
    <t>POR CICLO CURSADO Y SEXO, SEGÚN DIRECCIÓN REGIONAL</t>
  </si>
  <si>
    <t>2/ Incluye Centros de Educación Especial, Aula Integrada, Servicio Educativo para niños y niñas desde el nacimiento hasta los 6 años con Discapacidad o riesgo en el Desarrollo, y Plan Nacional.</t>
  </si>
  <si>
    <t>1/ Incluye Centros de Educación Especial, Aula Integrada, Servicio Educativo para niños y niñas desde el nacimiento hasta los 6 años con Discapacidad o riesgo en el Desarrollo, y Plan Nacional.</t>
  </si>
  <si>
    <t>Discapacidad Motora</t>
  </si>
  <si>
    <t>Discapacidad Múltiple</t>
  </si>
  <si>
    <t>Ceguera</t>
  </si>
  <si>
    <t>Baja Visión</t>
  </si>
  <si>
    <t xml:space="preserve">Discapacidad Intelectual (Retraso Mental) </t>
  </si>
  <si>
    <t>Síndrome de Down</t>
  </si>
  <si>
    <t>Sordera</t>
  </si>
  <si>
    <t>UTILIZAN prótesis auditivas (audífonos)</t>
  </si>
  <si>
    <t>UTILIZAN implante coclear</t>
  </si>
  <si>
    <t>Pérdida Auditiva</t>
  </si>
  <si>
    <t>Sordo Ceguera</t>
  </si>
  <si>
    <t xml:space="preserve">Trastorno del Espectro Autista (TEA) </t>
  </si>
  <si>
    <t xml:space="preserve">Otro tipo de Condición </t>
  </si>
  <si>
    <t>Matrícula Inicial</t>
  </si>
  <si>
    <t>Alfabetizados</t>
  </si>
  <si>
    <t>1/ Incluye Centros de Educación Especial, Aula Integrada, Servicio Educativo para niños y niñas desde el nacimiento hasta los 6 años con Discapacidad o riesgo
     en el Desarrollo y Plan Nacional.</t>
  </si>
  <si>
    <t>Educación
Preescolar</t>
  </si>
  <si>
    <t>MATRICULA INICIAL EN AULA INTEGRADA</t>
  </si>
  <si>
    <t>Retraso
Mental</t>
  </si>
  <si>
    <t>Discapacidad
Múltiple</t>
  </si>
  <si>
    <t>Audición y
Lenguaje</t>
  </si>
  <si>
    <r>
      <t xml:space="preserve">NO UTILIZAN </t>
    </r>
    <r>
      <rPr>
        <i/>
        <vertAlign val="superscript"/>
        <sz val="10"/>
        <rFont val="Calibri"/>
        <family val="2"/>
      </rPr>
      <t>1/</t>
    </r>
  </si>
  <si>
    <t>MATRICULA INICIAL Y ALFABETIZADOS EN AULA INTEGRADA Y EN PLAN NACIONAL</t>
  </si>
  <si>
    <t>Porcentaje de Alfabetizados</t>
  </si>
  <si>
    <t>POR CICLO CURSADO Y SEXO, SEGÚN EDAD EN AÑOS CUMPLIDOS</t>
  </si>
  <si>
    <t>PERSONAS USUARIAS EN CENTROS DE ATENCIÓN INTEGRAL A PERSONAS CON DISCAPACIDAD (CAIPAD)</t>
  </si>
  <si>
    <t>POR SEXO, SEGÚN EDAD EN AÑOS CUMPLIDOS</t>
  </si>
  <si>
    <t xml:space="preserve">Edad en años
cumplidos </t>
  </si>
  <si>
    <t>PERSONAS USUARIAS EN CENTROS DE ATENCIÓN</t>
  </si>
  <si>
    <t>INTEGRAL A PERSONAS CON DISCAPACIDAD (CAIPAD)</t>
  </si>
  <si>
    <t>POR NIVEL DE ENSEÑANZA Y SEXO, SEGÚN ZONA Y DEPENDENCIA</t>
  </si>
  <si>
    <t>POR NIVEL DE ENSEÑANZA Y SEXO, SEGÚN DIRECCIÓN REGIONAL</t>
  </si>
  <si>
    <t xml:space="preserve">Dirección
Regional </t>
  </si>
  <si>
    <t>Aula
Integrada</t>
  </si>
  <si>
    <t>Educación
Diversificada</t>
  </si>
  <si>
    <t>POR NIVEL-CICLO DE ENSEÑANZA Y SEXO, SEGÚN DISCAPACIDAD</t>
  </si>
  <si>
    <t>Discapacidad</t>
  </si>
  <si>
    <t>POR TIPO DE AULA Y SEXO, SEGÚN DISCAPACIDAD</t>
  </si>
  <si>
    <t>POR SEXO, SEGÚN DISCAPACIDAD</t>
  </si>
  <si>
    <t>POR NIVEL DE ENSEÑANZA Y SEXO, SEGÚN DISCAPACIDAD</t>
  </si>
  <si>
    <t>Trastorno del Lenguaje</t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</si>
  <si>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2/</t>
    </r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</si>
  <si>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3/</t>
    </r>
  </si>
  <si>
    <t>2/ antes Problemas Emocionales y de Conducta.</t>
  </si>
  <si>
    <t>1/ prótesis auditivas (audífonos), implante coclear u otro dispositivo.</t>
  </si>
  <si>
    <t>3/ antes Problemas de Aprendizaje.</t>
  </si>
  <si>
    <t>POR NIVEL CURSADO Y SEXO</t>
  </si>
  <si>
    <t>MATRICULA INICIAL EN AULA EDAD</t>
  </si>
  <si>
    <t>QUE RECIBEN AL MENOS UN SERVICIO DE APOYO EDUCATIVO Y ALFABETIZADAS</t>
  </si>
  <si>
    <t>PERSONAS ESTUDIANTES MATRICULADAS EN AULA EDAD CON ALGUNA DISCAPACIDAD O CONDICIÓN,</t>
  </si>
  <si>
    <t>Con Discapacidad o Condición</t>
  </si>
  <si>
    <t>Con Discapacidad 
o Condición</t>
  </si>
  <si>
    <t>Reciben Apoyo
 Educativo</t>
  </si>
  <si>
    <t>Alfabetizadas</t>
  </si>
  <si>
    <t>MATRÍCULA INICIAL EN EL INSTITUTO PROFESIONAL DE EDUCACIÓN COMUNITARIA (IPEC)</t>
  </si>
  <si>
    <t>MATRÍCULA INICIAL EN EL INSTITUTO PROFESIONAL DE</t>
  </si>
  <si>
    <t>MATRICULA INICIAL EN EL INSTITUTO PROFESIONAL DE EDUCACIÓN COMUNITARIA (IPEC)</t>
  </si>
  <si>
    <t>PERSONAS ESTUDIANTES MATRICULADAS EN EL INSTITUTO PROFESIONAL DE EDUCACIÓN COMUNITARIA (IPEC)</t>
  </si>
  <si>
    <t>Reciben Servicios de Apoyo Educativo</t>
  </si>
  <si>
    <t xml:space="preserve">PERSONAS ESTUDIANTES MATRICULADAS EN EL COLEGIO NACIONAL VIRTUAL, MARCO TULIO SALAZAR </t>
  </si>
  <si>
    <t>CON ALGUNA DISCAPACIDAD O CONDICIÓN, LAS QUE RECIBEN AL MENOS UN SERVICIO</t>
  </si>
  <si>
    <t>DE APOYO EDUCATIVO Y LAS ALFABETIZADAS</t>
  </si>
  <si>
    <t>MATRÍCULA INICIAL EN EL CENTRO INTEGRADO DE EDUCACION DE ADULTOS (CINDEA)</t>
  </si>
  <si>
    <t>MATRÍCULA INICIAL EN EL CENTRO INTEGRADO DE</t>
  </si>
  <si>
    <t>MATRICULA INICIAL EN EL CENTRO INTEGRADO DE EDUCACION DE ADULTOS (CINDEA)</t>
  </si>
  <si>
    <t>PERSONAS ESTUDIANTES MATRICULADAS EN EL CENTRO INTEGRADO DE EDUCACION DE ADULTOS (CINDEA)</t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</si>
  <si>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1/</t>
    </r>
  </si>
  <si>
    <t>1/ antes Problemas Emocionales y de Conducta.</t>
  </si>
  <si>
    <t>2/ antes Problemas de Aprendizaje.</t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</si>
  <si>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2/</t>
    </r>
  </si>
  <si>
    <t>1/ antes Problemas de Aprendizaje.</t>
  </si>
  <si>
    <t>MATRICULA INICIAL EN EL COLEGIO NACIONAL DE EDUCACIÓN A DISTANCIA (CONED)</t>
  </si>
  <si>
    <t>…</t>
  </si>
  <si>
    <t>PERSONAS ESTUDIANTES MATRICULADAS EN EL COLEGIO NACIONAL DE EDUCACIÓN A DISTANCIA (CONED)</t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</si>
  <si>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1/</t>
    </r>
  </si>
  <si>
    <t xml:space="preserve">TASA BRUTA DE ESCOLARIDAD EN EL SISTEMA EDUCATIVO </t>
  </si>
  <si>
    <t>Educación Diversificada (Tradicional)</t>
  </si>
  <si>
    <t>FUENTES:</t>
  </si>
  <si>
    <t xml:space="preserve">   2-  Centro Centroamericano de Población, Estimaciones marzo, 2013.</t>
  </si>
  <si>
    <t xml:space="preserve">TASA NETA DE ESCOLARIDAD EN EL SISTEMA EDUCATIVO </t>
  </si>
  <si>
    <t>6 - 8</t>
  </si>
  <si>
    <t>9 - 11</t>
  </si>
  <si>
    <t>12 - 14</t>
  </si>
  <si>
    <t>15 - 16</t>
  </si>
  <si>
    <t xml:space="preserve">   1-  Departamento de Estadística, M.E.P.</t>
  </si>
  <si>
    <t>DEPENDENCIA: PUBLICA, PRIVADA Y SUBVENCIONADA</t>
  </si>
  <si>
    <t>III Ciclo (Tradicional)</t>
  </si>
  <si>
    <t>1- Departamento de Análisis Estadístico.</t>
  </si>
  <si>
    <t>2- Centro Centroamericano de Población, Estimaciones marzo, 2013.</t>
  </si>
  <si>
    <t>IPEC/CINDEA -I Nivel-</t>
  </si>
  <si>
    <t>2/ Incluye Proyectos de Educación Abierta financiados por el MEP.</t>
  </si>
  <si>
    <t>NOTA: Las edades consideradas son las siguientes:  Interactivo II -4 años-, Ciclo de Transición -5 años-, Primaria -de 6  a 11 años- y Secundaria -de 12 a 16 años-.</t>
  </si>
  <si>
    <t>IPEC/CINDEA -II y III Nivel-</t>
  </si>
  <si>
    <t>IPEC/CINDEA -II Nivel-</t>
  </si>
  <si>
    <t>IPEC/CINDEA -III Nivel-</t>
  </si>
  <si>
    <r>
      <t xml:space="preserve">Primaria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</si>
  <si>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Secundaria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</si>
  <si>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III Ciclo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</si>
  <si>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2-3/</t>
    </r>
  </si>
  <si>
    <t>3/ Incluye Bachillerato por Madurez y Educación Diversificada a Distancia.</t>
  </si>
  <si>
    <t>POR SEXO, SEGÚN NIVEL DE ENSEÑANZA</t>
  </si>
  <si>
    <t>PERIODO: 2015 - 2021</t>
  </si>
  <si>
    <t xml:space="preserve">                      </t>
  </si>
  <si>
    <t>TASA BRUTA Y NETA DE ESCOLARIDAD EN INTERACTIVO II Y EN EL CICLO DE TRANSICIÓN</t>
  </si>
  <si>
    <t>(No incluye Educación Especial)</t>
  </si>
  <si>
    <t>POR CICLO Y SEXO</t>
  </si>
  <si>
    <t>Tasa Bruta</t>
  </si>
  <si>
    <t>Tasa Neta</t>
  </si>
  <si>
    <t>Ciclo de Transición e Interactivo II</t>
  </si>
  <si>
    <t>NOTA: Las edades consideradas son las siguientes:  Interactivo II -4 años-, Ciclo de Transición -5 años-.</t>
  </si>
  <si>
    <t>Instituto
Helen Keller</t>
  </si>
  <si>
    <t>1/ Incluye Centro de Apoyos Infanto Juvenil Hospital Calderón Guardia y Centro de Apoyo en Pedagogía Hospitalaria (CEAPH).</t>
  </si>
  <si>
    <r>
      <t xml:space="preserve">NO UTILIZAN </t>
    </r>
    <r>
      <rPr>
        <i/>
        <vertAlign val="superscript"/>
        <sz val="10"/>
        <rFont val="Calibri"/>
        <family val="2"/>
      </rPr>
      <t>2/</t>
    </r>
  </si>
  <si>
    <r>
      <t>Situación Conductual Problemática</t>
    </r>
    <r>
      <rPr>
        <vertAlign val="superscript"/>
        <sz val="10"/>
        <rFont val="Calibri"/>
        <family val="2"/>
        <scheme val="minor"/>
      </rPr>
      <t xml:space="preserve"> 3/</t>
    </r>
  </si>
  <si>
    <r>
      <t>Trastorno Específico de Aprendizaje</t>
    </r>
    <r>
      <rPr>
        <vertAlign val="superscript"/>
        <sz val="10"/>
        <rFont val="Calibri"/>
        <family val="2"/>
        <scheme val="minor"/>
      </rPr>
      <t xml:space="preserve"> 4/</t>
    </r>
  </si>
  <si>
    <t>Enfermedades Neurodegenerativas</t>
  </si>
  <si>
    <t>Nota: Dato estimado a partir de lo reportado por los directores en la Plataforma SABER. La estructura porcentual total representa un 99,0% respecto a los datos indicados en el Censo Escolar-Informe Inicial.</t>
  </si>
  <si>
    <t>Nota: Dato estimado a partir de lo reportado por los directores en la Plataforma SABER. La estructura porcentual total representa un 99,7% respecto a los datos indicados en el Censo Escolar-Informe Inicial.</t>
  </si>
  <si>
    <t>Nota: Dato estimado a partir de lo reportado por los directores en la Plataforma SABER. La estructura porcentual total representa un 91,9% respecto a los datos indicados en el Censo Escolar-Informe Inicial.</t>
  </si>
  <si>
    <t>Nota: Dato estimado a partir de lo reportado por los directores en la Plataforma SABER. La estructura porcentual total representa un 97,1% respecto a los datos indicados en el Censo Escolar-Informe Inicial.</t>
  </si>
  <si>
    <t>Nota: Dato estimado a partir de lo reportado por los directores en la Plataforma SABER. La estructura porcentual total representa un 96,6% respecto a los datos indicados en el Censo Escolar-Informe Inicial.</t>
  </si>
  <si>
    <t>Nota: Dato estimado a partir de lo reportado por los directores en la Plataforma SABER. La estructura porcentual total representa un 92,2% respecto a los datos indicados en el Censo Escolar-Informe Inicial.</t>
  </si>
  <si>
    <t>Nota: Dato estimado a partir de lo reportado por los directores en la Plataforma SABER. La estructura porcentual total representa un 98,4% respecto a los datos indicados en el Censo Escolar-Informe Inicial.</t>
  </si>
  <si>
    <t>Nota: Dato estimado a partir de lo reportado por los directores en la Plataforma SABER. La estructura porcentual total representa un 100% respecto a los datos indicados en el Censo Escolar-Informe Inicial.</t>
  </si>
  <si>
    <t>MATRÍCULA INICIAL EN PROYECTOS DE EDUCACIÓN ABIERTA</t>
  </si>
  <si>
    <t>POR PROGRAMA Y SEXO</t>
  </si>
  <si>
    <t>Primaria por
Suficiencia</t>
  </si>
  <si>
    <t>III Ciclo por
Suficiencia</t>
  </si>
  <si>
    <t>Bachillerato por
Madurez</t>
  </si>
  <si>
    <t>Diversificada a
Distancia</t>
  </si>
  <si>
    <t>POR PROGRAMA Y SEXO, SEGÚN DIRECCIÓN REGIONAL</t>
  </si>
  <si>
    <t>POR PROGRAMA Y SEXO, SEGÚN EDAD EN AÑOS CUMPLIDOS</t>
  </si>
  <si>
    <t>Nota: Dato estimado a partir de lo reportado por los directores en la Plataforma SABER. La estructura porcentual total representa un 68,7% respecto a los datos indicados en el Censo Escolar-Informe Inicial.</t>
  </si>
  <si>
    <t>Nota: Dato estimado a partir de lo reportado por los directores en la Plataforma SABER. La estructura porcentual total representa un 79,4% respecto a los datos indicados en el Censo Escolar-Informe Inicial.</t>
  </si>
  <si>
    <t>Nota: Dato estimado a partir de lo reportado por los directores en la Plataforma SABER. La estructura porcentual total representa un 100,0% respecto a los datos indicados en el Censo Escolar-Informe Inicial.</t>
  </si>
  <si>
    <t>Nota: Dato estimado a partir de lo reportado por los directores en la Plataforma SABER. La estructura porcentual total representa un 95,9% respecto a los datos indicados en el Censo Escolar-Informe Inicial.</t>
  </si>
  <si>
    <t>TASA BRUTA Y NETA DE ESCOLARIDAD EN I Y II CICLOS</t>
  </si>
  <si>
    <t>TASA BRUTA Y NETA DE ESCOLARIDAD EN III CICLO Y EDUCACIÓN DIVERSIFICADA</t>
  </si>
  <si>
    <t>NOTA: Las edades consideradas son de 6  a 11 años.</t>
  </si>
  <si>
    <t>NOTA: Las edades consideradas son de 12 a 16 años.</t>
  </si>
  <si>
    <t>SEGÚN EDAD SIMPLE Y GRUPOS DE EDAD</t>
  </si>
  <si>
    <t xml:space="preserve">TASA DE COBERTURA EN EL SISTEMA EDUCATIVO </t>
  </si>
  <si>
    <t>Edad Simple y
Grupos de Edad</t>
  </si>
  <si>
    <t>Grupos de Edad</t>
  </si>
  <si>
    <t>NOTA: La tasa se refiere a la edad o grupo correspondiente, independiente del nivel educativo al que asista.</t>
  </si>
  <si>
    <t xml:space="preserve">TASA ESPECÍFICA DE ESCOLARIDAD EN EL SISTEMA EDUCATIVO </t>
  </si>
  <si>
    <t>Población</t>
  </si>
  <si>
    <t>Matrícula</t>
  </si>
  <si>
    <r>
      <t xml:space="preserve">Secundaria por Suficiencia -MEP- </t>
    </r>
    <r>
      <rPr>
        <b/>
        <vertAlign val="superscript"/>
        <sz val="10"/>
        <rFont val="Calibri"/>
        <family val="2"/>
        <scheme val="minor"/>
      </rPr>
      <t>2/</t>
    </r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</si>
  <si>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2-3/</t>
    </r>
  </si>
  <si>
    <t>III Ciclo por Suficiencia</t>
  </si>
  <si>
    <t>2/ Incluye Bachillerato por Madurez y Educación Diversificada a Distancia.</t>
  </si>
  <si>
    <r>
      <t xml:space="preserve">Diversificada por Suficiencia -MEP- </t>
    </r>
    <r>
      <rPr>
        <b/>
        <vertAlign val="superscript"/>
        <sz val="10"/>
        <rFont val="Calibri"/>
        <family val="2"/>
        <scheme val="minor"/>
      </rPr>
      <t>2/</t>
    </r>
  </si>
  <si>
    <t>Primaria por Suficiencia</t>
  </si>
  <si>
    <t>IPEC/CINDEA -I, II y III Nivel-</t>
  </si>
  <si>
    <t>Edad Simple</t>
  </si>
  <si>
    <t>Tasa Específica</t>
  </si>
  <si>
    <t>III Ciclo y Educación Diversificada (Tradicional)</t>
  </si>
  <si>
    <t>III Ciclo y Educac. Diversificada (Tradicional)</t>
  </si>
  <si>
    <t>2/ prótesis auditivas (audífonos), implante coclear u otro dispositivo.</t>
  </si>
  <si>
    <t>3/ antes Problemas Emocionales y de Conducta.</t>
  </si>
  <si>
    <t>4/ antes Problemas de Aprendizaje.</t>
  </si>
  <si>
    <t>INSTITUCIONES CLASIFICADAS SEGÚN TIPO DE DIRECCIÓN</t>
  </si>
  <si>
    <t>Unidocente</t>
  </si>
  <si>
    <t>Dirección 1</t>
  </si>
  <si>
    <t>Dirección 2</t>
  </si>
  <si>
    <t>Dirección 3</t>
  </si>
  <si>
    <t>Dirección 4</t>
  </si>
  <si>
    <t>Dirección 5</t>
  </si>
  <si>
    <t>Colegios
Académicos</t>
  </si>
  <si>
    <t>Colegios
Técnicos</t>
  </si>
  <si>
    <t>Tipo de
Dirección</t>
  </si>
  <si>
    <t>1. Se considera la matrícula total de la institución.</t>
  </si>
  <si>
    <t>Dirección 1: hasta 89 alumnos</t>
  </si>
  <si>
    <t>Dirección 2: de 90 a 199 alumnos</t>
  </si>
  <si>
    <t>Dirección 3: más de 199 alumnos</t>
  </si>
  <si>
    <t>4. Rangos de matrícula (Resolución MEP-1004-2021):</t>
  </si>
  <si>
    <t>Dirección 1: de 31 a 90 alumnos</t>
  </si>
  <si>
    <t>Dirección 2: de 91 a 200 alumnos</t>
  </si>
  <si>
    <t>Dirección 3: de 201 a 400 alumnos</t>
  </si>
  <si>
    <t>Dirección 4: de 401 a 800 alumnos</t>
  </si>
  <si>
    <t>Dirección 5: más de 800 alumnos</t>
  </si>
  <si>
    <t>Unidocente: hasta 30 alumnos</t>
  </si>
  <si>
    <t>Dirección 1: hasta 500 alumnos</t>
  </si>
  <si>
    <t>Dirección 2: de 501 a 1000 alumnos</t>
  </si>
  <si>
    <t>Dirección 3: más de 1000 alumnos</t>
  </si>
  <si>
    <t>Dirección 1: hasta 350 alumnos</t>
  </si>
  <si>
    <t>Dirección 2: de 351 a 500 alumnos</t>
  </si>
  <si>
    <t>Dirección 3: más de 500 alumnos</t>
  </si>
  <si>
    <t>2. En I y II Ciclos se consideran los servicios de Educación Preescolar, Aula Edad y Aula Integrada. Se consideran las Unidades Pedagógicas y las IEGB.</t>
  </si>
  <si>
    <t>Dirección 1: hasta 400 alumnos</t>
  </si>
  <si>
    <t>Dirección 2: de 401 a 600 alumnos</t>
  </si>
  <si>
    <t>Dirección 3: de 601 a 750 alumnos</t>
  </si>
  <si>
    <t>3. En Colegios Académicos y Técnicos (diurnos y nocturnos -no secciones-) se incluye Plan Nacional. No se considera en la clasificación a las Telesecundarias, Colegios Científicos, Colegios Humanísticos, IEGB, Unidades Pedagógicas.</t>
  </si>
  <si>
    <t>MATRÍCULA INICIAL EN I Y II CICLOS</t>
  </si>
  <si>
    <t>POR TIPO DE DIRECCIÓN, SEGÚN DIRECCIÓN REGIONAL</t>
  </si>
  <si>
    <t>Tipo de Dirección</t>
  </si>
  <si>
    <t>D1</t>
  </si>
  <si>
    <t>D2</t>
  </si>
  <si>
    <t>D3</t>
  </si>
  <si>
    <t>D4</t>
  </si>
  <si>
    <t>D5</t>
  </si>
  <si>
    <t>Unido-
cente</t>
  </si>
  <si>
    <t>1. Se consideran los servicios de Educación Preescolar, Aula Edad y Aula Integrada. Se consideran las Unidades Pedagógicas y las IEGB.</t>
  </si>
  <si>
    <t>2. Rangos de matrícula (Resolución MEP-1004-2021):</t>
  </si>
  <si>
    <t>(Cifras Relativas)</t>
  </si>
  <si>
    <t>INSTITUCIONES EN I Y II CICLOS</t>
  </si>
  <si>
    <t>PROMEDIO DE ESTUDIANTES EN I Y II CICLOS</t>
  </si>
  <si>
    <t xml:space="preserve">    Ciclo de Transición </t>
  </si>
  <si>
    <t>SECCIONES EN EDUCACIÓN TRADICIONAL</t>
  </si>
  <si>
    <r>
      <t xml:space="preserve">QUE </t>
    </r>
    <r>
      <rPr>
        <b/>
        <u/>
        <sz val="11"/>
        <rFont val="Calibri"/>
        <family val="2"/>
        <scheme val="minor"/>
      </rPr>
      <t>RECIBEN AL MENOS UN SERVICIO DE APOYO EDUCATIVO</t>
    </r>
  </si>
  <si>
    <r>
      <t xml:space="preserve">QUE SON </t>
    </r>
    <r>
      <rPr>
        <b/>
        <u/>
        <sz val="11"/>
        <rFont val="Calibri"/>
        <family val="2"/>
        <scheme val="minor"/>
      </rPr>
      <t>ALFABETIZADAS</t>
    </r>
  </si>
  <si>
    <t>INSTITUCIONES Y SERVICIOS EN EDUCACIÓN TRADICIONAL</t>
  </si>
  <si>
    <t>INSTITUCIONES EN EDUCACIÓN TRADICIONAL</t>
  </si>
  <si>
    <t xml:space="preserve">     Educación Diversificada</t>
  </si>
  <si>
    <r>
      <t xml:space="preserve">III Ciclo y Educación Diversificada </t>
    </r>
    <r>
      <rPr>
        <b/>
        <i/>
        <vertAlign val="superscript"/>
        <sz val="10"/>
        <rFont val="Calibri"/>
        <family val="2"/>
        <scheme val="minor"/>
      </rPr>
      <t>2/</t>
    </r>
  </si>
  <si>
    <r>
      <t>Prees-
colar</t>
    </r>
    <r>
      <rPr>
        <b/>
        <vertAlign val="superscript"/>
        <sz val="10"/>
        <color theme="0"/>
        <rFont val="Calibri"/>
        <family val="2"/>
        <scheme val="minor"/>
      </rPr>
      <t xml:space="preserve"> 1/</t>
    </r>
  </si>
  <si>
    <r>
      <t xml:space="preserve">Total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</si>
  <si>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 xml:space="preserve">Atención
Directa </t>
    </r>
    <r>
      <rPr>
        <b/>
        <vertAlign val="superscript"/>
        <sz val="10"/>
        <color theme="0"/>
        <rFont val="Calibri"/>
        <family val="2"/>
        <scheme val="minor"/>
      </rPr>
      <t>3/</t>
    </r>
  </si>
  <si>
    <r>
      <t>1</t>
    </r>
    <r>
      <rPr>
        <b/>
        <sz val="10"/>
        <color theme="0"/>
        <rFont val="Cambria"/>
        <family val="1"/>
      </rPr>
      <t>º</t>
    </r>
  </si>
  <si>
    <r>
      <t>2</t>
    </r>
    <r>
      <rPr>
        <b/>
        <sz val="10"/>
        <color theme="0"/>
        <rFont val="Cambria"/>
        <family val="1"/>
      </rPr>
      <t>º</t>
    </r>
  </si>
  <si>
    <r>
      <t>3</t>
    </r>
    <r>
      <rPr>
        <b/>
        <sz val="10"/>
        <color theme="0"/>
        <rFont val="Cambria"/>
        <family val="1"/>
      </rPr>
      <t>º</t>
    </r>
  </si>
  <si>
    <r>
      <t>4</t>
    </r>
    <r>
      <rPr>
        <b/>
        <sz val="10"/>
        <color theme="0"/>
        <rFont val="Cambria"/>
        <family val="1"/>
      </rPr>
      <t>º</t>
    </r>
  </si>
  <si>
    <r>
      <t>5</t>
    </r>
    <r>
      <rPr>
        <b/>
        <sz val="10"/>
        <color theme="0"/>
        <rFont val="Cambria"/>
        <family val="1"/>
      </rPr>
      <t>º</t>
    </r>
  </si>
  <si>
    <r>
      <t>6</t>
    </r>
    <r>
      <rPr>
        <b/>
        <sz val="10"/>
        <color theme="0"/>
        <rFont val="Cambria"/>
        <family val="1"/>
      </rPr>
      <t>º</t>
    </r>
  </si>
  <si>
    <t>Secciones</t>
  </si>
  <si>
    <t>Promedio de Alumnos por Sección</t>
  </si>
  <si>
    <t>POR NIVEL CURSADO, SEGÚN ZONA Y DEPENDENCIA</t>
  </si>
  <si>
    <r>
      <t>7</t>
    </r>
    <r>
      <rPr>
        <b/>
        <sz val="10"/>
        <color theme="0"/>
        <rFont val="Cambria"/>
        <family val="1"/>
      </rPr>
      <t>º</t>
    </r>
  </si>
  <si>
    <r>
      <t>8</t>
    </r>
    <r>
      <rPr>
        <b/>
        <sz val="10"/>
        <color theme="0"/>
        <rFont val="Cambria"/>
        <family val="1"/>
      </rPr>
      <t>º</t>
    </r>
  </si>
  <si>
    <r>
      <t>9</t>
    </r>
    <r>
      <rPr>
        <b/>
        <sz val="10"/>
        <color theme="0"/>
        <rFont val="Cambria"/>
        <family val="1"/>
      </rPr>
      <t>º</t>
    </r>
  </si>
  <si>
    <r>
      <t>10</t>
    </r>
    <r>
      <rPr>
        <b/>
        <sz val="10"/>
        <color theme="0"/>
        <rFont val="Cambria"/>
        <family val="1"/>
      </rPr>
      <t>º</t>
    </r>
  </si>
  <si>
    <r>
      <t>11</t>
    </r>
    <r>
      <rPr>
        <b/>
        <sz val="10"/>
        <color theme="0"/>
        <rFont val="Cambria"/>
        <family val="1"/>
      </rPr>
      <t>º</t>
    </r>
  </si>
  <si>
    <r>
      <t>12</t>
    </r>
    <r>
      <rPr>
        <b/>
        <sz val="10"/>
        <color theme="0"/>
        <rFont val="Cambria"/>
        <family val="1"/>
      </rPr>
      <t>º</t>
    </r>
  </si>
  <si>
    <t>SECCIONES Y PROMEDIO DE ALUMNOS POR SECCIÓN EN EDUCACIÓN PREESCOLAR</t>
  </si>
  <si>
    <t>SECCIONES Y PROMEDIO DE ALUMNOS POR SECCIÓN EN I Y II CICLOS</t>
  </si>
  <si>
    <t>POR AÑO CURSADO, SEGÚN ZONA Y DEPENDENCIA</t>
  </si>
  <si>
    <t>SECCIONES Y PROMEDIO DE ALUMNOS POR SECCIÓN EN III CICLO Y EDUCACIÓN DIVERSIFICADA</t>
  </si>
  <si>
    <t>Direc-
ción 1</t>
  </si>
  <si>
    <t>Direc-
ción 2</t>
  </si>
  <si>
    <t>Direc-
ción 3</t>
  </si>
  <si>
    <t>Direc-
ción 4</t>
  </si>
  <si>
    <t>Direc-
ción 5</t>
  </si>
  <si>
    <t>Contenido</t>
  </si>
  <si>
    <t>Serie Histórica de Matrícula Inicial, 2010-2021</t>
  </si>
  <si>
    <t>Resumen de Matrícula Inicial,
Curso Lectivo 2021</t>
  </si>
  <si>
    <t>III Ciclo y Educación Diversificada, Diurna y Nocturna</t>
  </si>
  <si>
    <t>III Ciclo y Educación Diversificada, Académica Diurna</t>
  </si>
  <si>
    <t>III Ciclo y Educación Diversificada, Técnica Diurna</t>
  </si>
  <si>
    <t>III Ciclo y Educación Diversificada, Académica Nocturna</t>
  </si>
  <si>
    <t>III Ciclo y Educación Diversificada, Técnica Nocturna</t>
  </si>
  <si>
    <t>Educación Especial 
-Atención Directa-</t>
  </si>
  <si>
    <t>Centros de Atención Integral a Personas con Discapacidad
(CAIPAD)</t>
  </si>
  <si>
    <t>Estudiantes con alguna Discapacidad o Condición, en "Aulas Regulares"</t>
  </si>
  <si>
    <r>
      <t xml:space="preserve">Hospitales </t>
    </r>
    <r>
      <rPr>
        <b/>
        <vertAlign val="superscript"/>
        <sz val="10"/>
        <color theme="0"/>
        <rFont val="Calibri"/>
        <family val="2"/>
        <scheme val="minor"/>
      </rPr>
      <t>1/</t>
    </r>
  </si>
  <si>
    <t>Colegio Nacional Virtual 
Marco Tulio Salazar</t>
  </si>
  <si>
    <r>
      <t xml:space="preserve">CON ALGUNA DISCAPACIDAD O CONDICIÓN Y LAS QUE </t>
    </r>
    <r>
      <rPr>
        <b/>
        <u/>
        <sz val="11"/>
        <rFont val="Calibri"/>
        <family val="2"/>
        <scheme val="minor"/>
      </rPr>
      <t>RECIBEN AL MENOS UN SERVICIO DE APOYO EDUCATIVO</t>
    </r>
  </si>
  <si>
    <r>
      <t xml:space="preserve">PERSONAS ESTUDIANTES MATRICULADAS EN EL INSTITUTO PROFESIONAL DE EDUCACIÓN COMUNITARIA (IPEC) </t>
    </r>
    <r>
      <rPr>
        <b/>
        <u/>
        <sz val="11"/>
        <rFont val="Calibri"/>
        <family val="2"/>
        <scheme val="minor"/>
      </rPr>
      <t>ALFABETIZADAS</t>
    </r>
  </si>
  <si>
    <r>
      <t xml:space="preserve">PERSONAS ESTUDIANTES MATRICULADAS EN EL CENTRO INTEGRADO DE EDUCACION DE ADULTOS (CINDEA) </t>
    </r>
    <r>
      <rPr>
        <b/>
        <u/>
        <sz val="11"/>
        <rFont val="Calibri"/>
        <family val="2"/>
        <scheme val="minor"/>
      </rPr>
      <t>ALFABETIZADAS</t>
    </r>
  </si>
  <si>
    <t>Centro Integrado de 
Educación de Adultos
(CINDEA)</t>
  </si>
  <si>
    <t xml:space="preserve"> Instituto Profesional de
Educación Comunitaria
(IPEC)</t>
  </si>
  <si>
    <t>Colegio Nacional de
Educación a Distancia
(CONED)</t>
  </si>
  <si>
    <t>Proyectos de 
Educación Abierta</t>
  </si>
  <si>
    <t>Tasas de Escolaridad</t>
  </si>
  <si>
    <t>Estudiantes Nicaragüenses</t>
  </si>
  <si>
    <t>Estudiantes Extranjeros</t>
  </si>
  <si>
    <r>
      <t xml:space="preserve">Educación Especial </t>
    </r>
    <r>
      <rPr>
        <b/>
        <vertAlign val="superscript"/>
        <sz val="10"/>
        <color theme="0"/>
        <rFont val="Calibri"/>
        <family val="2"/>
        <scheme val="minor"/>
      </rPr>
      <t>1/</t>
    </r>
  </si>
  <si>
    <r>
      <t xml:space="preserve">IPEC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</si>
  <si>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r>
      <t xml:space="preserve">CINDEA </t>
    </r>
    <r>
      <rPr>
        <b/>
        <vertAlign val="superscript"/>
        <sz val="10"/>
        <color theme="0"/>
        <rFont val="Calibri"/>
        <family val="2"/>
        <scheme val="minor"/>
      </rPr>
      <t>2/</t>
    </r>
  </si>
  <si>
    <t>Estudiantes Refugiados</t>
  </si>
  <si>
    <t>Estudiantes Solicitantes
de Asilo</t>
  </si>
  <si>
    <t>Instituciones y Servicios</t>
  </si>
  <si>
    <r>
      <t>Preescolar</t>
    </r>
    <r>
      <rPr>
        <b/>
        <vertAlign val="superscript"/>
        <sz val="10"/>
        <color theme="0"/>
        <rFont val="Calibri"/>
        <family val="2"/>
        <scheme val="minor"/>
      </rPr>
      <t xml:space="preserve"> 1/</t>
    </r>
  </si>
  <si>
    <t>Instituciones clasificadas según Tipo de Dirección</t>
  </si>
  <si>
    <t>POR AÑO CURSADO, SEGÚN TIPO DE DIRECCIÓN</t>
  </si>
  <si>
    <t>Portada</t>
  </si>
  <si>
    <t>Funcionarios que participaron en la publicación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</si>
  <si>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</si>
  <si>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</si>
  <si>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</si>
  <si>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</si>
  <si>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</si>
  <si>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</si>
  <si>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</si>
  <si>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</si>
  <si>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</si>
  <si>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</si>
  <si>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</si>
  <si>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</si>
  <si>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</si>
  <si>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</si>
  <si>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</si>
  <si>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</si>
  <si>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</si>
  <si>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</si>
  <si>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</si>
  <si>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</si>
  <si>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</si>
  <si>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</si>
  <si>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Resumen de Matrícula Inicial, Curso Lectivo 2021</t>
  </si>
  <si>
    <t>Educación Especial -Atención Directa-</t>
  </si>
  <si>
    <t>Centros de Atención Integral a Personas con Discapacidad (CAIPAD)</t>
  </si>
  <si>
    <t>Instituto Profesional de Educación Comunitaria (IPEC)</t>
  </si>
  <si>
    <t>Centro Integrado de Educación de Adultos (CINDEA)</t>
  </si>
  <si>
    <t>Colegio Nacional de Educación a Distancia (CONED)</t>
  </si>
  <si>
    <t>Estudiantes Solicitantes de Asilo</t>
  </si>
  <si>
    <t>2/ Incluye Centros de Educación Especial y CAIPAD.</t>
  </si>
  <si>
    <t xml:space="preserve">Educación 
Convencional </t>
  </si>
  <si>
    <t>Pre-kínder</t>
  </si>
  <si>
    <t>Kínder</t>
  </si>
  <si>
    <t>Pre-Kínder</t>
  </si>
  <si>
    <t>Por Dependencia y Sexo, según Nivel de Enseñanza</t>
  </si>
  <si>
    <t>Sistema Educativo según Nivel de Enseñanza</t>
  </si>
  <si>
    <t>Educación Tradicional según Nivel de Enseñanza, Horario Diurno, todas las Dependencias</t>
  </si>
  <si>
    <t>Educación Tradicional según Nivel de Enseñanza, Horario Diurno, Dependencia Pública</t>
  </si>
  <si>
    <t>Educación Tradicional según Nivel de Enseñanza, Horario Diurno, Dependencia Privada</t>
  </si>
  <si>
    <t>Educación Tradicional según Nivel de Enseñanza, Horario Diurno, Dependencia Subvencionada</t>
  </si>
  <si>
    <t>Educación Tradicional según Nivel de Enseñanza, Horario Nocturno, todas las Dependencias</t>
  </si>
  <si>
    <t>Educación Tradicional según Nivel de Enseñanza, Horario Nocturno, Dependencia Pública</t>
  </si>
  <si>
    <t>Educación Tradicional según Nivel de Enseñanza, Horario Nocturno, Dependencia Privada</t>
  </si>
  <si>
    <t>Educación Tradicional según Nivel de Enseñanza, Horario Nocturno, Dependencia Subvencionada</t>
  </si>
  <si>
    <t>Sistema Educativo por Dependencia y Sexo, según Nivel de Enseñanza</t>
  </si>
  <si>
    <t>Educación Tradicional por Dependencia y Sexo, según Nivel de Enseñanza</t>
  </si>
  <si>
    <t>Educación Tradicional por Nivel de Enseñanza, según Dirección Regional, todas las Dependencias</t>
  </si>
  <si>
    <t>Educación Tradicional por Nivel de Enseñanza, según Dirección Regional, Dependencia Pública</t>
  </si>
  <si>
    <t>Educación Tradicional por Nivel de Enseñanza, según Dirección Regional, Dependencia Privada</t>
  </si>
  <si>
    <t>Educación Tradicional por Nivel de Enseñanza, según Dirección Regional, Dependencia subvencionada</t>
  </si>
  <si>
    <t>Por Nivel Cursado y Sexo, según Zona y Dependencia</t>
  </si>
  <si>
    <t>Por Nivel Cursado y Sexo, según Dirección Regional, todas las Dependencias</t>
  </si>
  <si>
    <t>Por Nivel Cursado y Sexo, según Dirección Regional, Dependencia Pública</t>
  </si>
  <si>
    <t>Por Nivel Cursado y Sexo, según Dirección Regional, Dependencia Privada</t>
  </si>
  <si>
    <t>Por Nivel Cursado y Sexo, según Dirección Regional, Dependencia Subvencionada</t>
  </si>
  <si>
    <t>Por Nivel Cursado y Sexo, según Zona y Provincia, todas las Dependencias</t>
  </si>
  <si>
    <t>Por Nivel Cursado y Sexo, según Edad en años cumplidos, todas las Dependencias</t>
  </si>
  <si>
    <t>Por Nivel Cursado y Sexo, según Edad en años cumplidos, Dependencia Pública</t>
  </si>
  <si>
    <t>Por Nivel Cursado y Sexo, según Edad en años cumplidos, Dependencia Privada y Subvencionadas</t>
  </si>
  <si>
    <t>Por Año Cursado y Sexo, según Zona y Dependencia</t>
  </si>
  <si>
    <t>Por Año Cursado y Sexo, según Dirección Regional, todas las Dependencias</t>
  </si>
  <si>
    <t>Por Año Cursado y Sexo, según Dirección Regional, Dependencia Pública</t>
  </si>
  <si>
    <t>Por Año Cursado y Sexo, según Dirección Regional, Dependencia Privada</t>
  </si>
  <si>
    <t>Por Año Cursado y Sexo, según Dirección Regional, Dependencia Subvencionada</t>
  </si>
  <si>
    <t>Por Año Cursado y Sexo, según Zona y Provincia, todas las Dependencias</t>
  </si>
  <si>
    <t>Por Año Cursado y Sexo, según Edad en años cumplidos, todas las Dependencias</t>
  </si>
  <si>
    <t>Por Año Cursado y Sexo, según Edad en años cumplidos, Dependencia Pública</t>
  </si>
  <si>
    <t>Por Año Cursado y Sexo, según Edad en años cumplidos, Dependencia Privada y Subvencionadas</t>
  </si>
  <si>
    <t>Por Año Cursado y Sexo, según Dirección Regional, Dependencia Privada y Subvencionada</t>
  </si>
  <si>
    <t>Por Año Cursado y Sexo, según Dirección Regional, Dependencia Pública y Privada</t>
  </si>
  <si>
    <t>Por Año Cursado y Sexo, según Edad en años cumplidos, Dependencia Pública y Privada</t>
  </si>
  <si>
    <t>Detalle de cuadros</t>
  </si>
  <si>
    <t>Por Año Cursado y Sexo, según Dirección Regional, Dependencia Pública y Subvencionada</t>
  </si>
  <si>
    <t>Por Año Cursado y Sexo, según Edad en años cumplidos, Dependencia Pública y Subvencionada</t>
  </si>
  <si>
    <t>Por Ciclo Cursado y Sexo, según Zona y Dependencia</t>
  </si>
  <si>
    <t>Por Servicio y Sexo, según Nivel de Enseñanza</t>
  </si>
  <si>
    <t>Por Ciclo Cursado y Sexo, según Dirección Regional, todas las Dependencias</t>
  </si>
  <si>
    <t>Por Nivel-Ciclo de Enseñanza y Sexo, según Discapacidad, todas las Dependencias</t>
  </si>
  <si>
    <t>Aula Integrada: por Tipo de Aula y Sexo, según Discapacidad, todas las Dependencias</t>
  </si>
  <si>
    <t>Matrícula Inicial y Alfabetizados en Aula Integrada y Plan Nacional: por Sexo, según Discapacidad, todas las Dependencias</t>
  </si>
  <si>
    <t>Por Ciclo Cursado y Sexo, según Edad en años cumplidos, todas las Dependencias</t>
  </si>
  <si>
    <t>Por Ciclo Cursado y Sexo, según Edad en años cumplidos, Dependencia Pública</t>
  </si>
  <si>
    <t>Por Ciclo Cursado y Sexo, según Edad en años cumplidos, Dependencia Privada y Subvencionada</t>
  </si>
  <si>
    <t>Matrícula Inicial y Alfabetizados por Sexo, según Discapacidad, Dependencia Subvencionada</t>
  </si>
  <si>
    <t>Por Sexo, según Edad en años cumplidos, Dependencia Subvencionada</t>
  </si>
  <si>
    <t>Reciben al menos un Servicio de Apoyo Educativo por Nivel de Enseñanza y Sexo, según Dirección Regional, todas las Dependencias</t>
  </si>
  <si>
    <t>Alfabetizados por Nivel de Enseñanza y Sexo, según Dirección Regional, todas las Dependencias</t>
  </si>
  <si>
    <t>Alfabetizados por Nivel de Enseñanza y Sexo, según Discapacidad, todas las Dependencias</t>
  </si>
  <si>
    <t>Reciben al menos un Servicio de Apoyo Educativo por Nivel de Enseñanza y Sexo, según Discapacidad, todas las Dependencias</t>
  </si>
  <si>
    <t>Serie Histórica, por Nivel Cursado y Sexo, Dependencia Pública y Privada</t>
  </si>
  <si>
    <t>Con Discapacidad/Condición por Nivel de Enseñanza y Sexo, según Zona y Dependencia</t>
  </si>
  <si>
    <t>Con Discapacidad/Condiciónl por Nivel de Enseñanza y Sexo, según Dirección Regional, todas las Dependencias</t>
  </si>
  <si>
    <t>Con Discapacidad/Condición por Nivel de Enseñanza y Sexo, según Discapacidad, todas las Dependencias</t>
  </si>
  <si>
    <t>Con Discapacidad/Condición, Reciben al menos un Servicio de Apoyo Educativo y Alfabetizados por Sexo, según Discapacidad, Dependencia Pública</t>
  </si>
  <si>
    <t>Serie Histórica, por Año Cursado y Sexo, Dependencia Pública</t>
  </si>
  <si>
    <t>Serie Histórica, por Tipo de Enseñanza y Sexo, Dependencia Pública</t>
  </si>
  <si>
    <t>Serie Histórica de Educación Convencional, por Nivel y Sexo, Dependencia Pública</t>
  </si>
  <si>
    <t>Por Sexo, según Ofertas, Dependencia Pública</t>
  </si>
  <si>
    <t>POR NIVEL Y SEXO, SEGÚN EDAD EN AÑOS CUMPLIDOS</t>
  </si>
  <si>
    <t>POR NIVEL Y SEXO, SEGÚN DISCAPACIDAD</t>
  </si>
  <si>
    <t>Serie Histórica, por Tipo de Enseñanza y Sexo, Dependencia Pública y Privada</t>
  </si>
  <si>
    <t>Serie Histórica de Educación Convencional, por Nivel y Sexo, Dependencia Pública y Privada</t>
  </si>
  <si>
    <t>Por Sexo, según Ofertas, Dependencia Pública y Privada</t>
  </si>
  <si>
    <t>Educación Convencional por Nivel y Sexo, según Dirección Regional, Dependencia Pública</t>
  </si>
  <si>
    <t>Educación Convencional por Nivel y Sexo, según Edad en años cumplidos, Dependencia Pública</t>
  </si>
  <si>
    <t>Educación Convencional con Discapacidad/Condición y Reciben al menos un Servicio de Apoyo Educativo por Nivel y Sexo, según Discapacidad, Dependencia Pública</t>
  </si>
  <si>
    <t>Educación Convencional Alfabetizados por Nivel y Sexo, según Discapacidad, Dependencia Pública</t>
  </si>
  <si>
    <t>Educación Convencional por Nivel y Sexo, según Dirección Regional, Dependencia Pública y Privada</t>
  </si>
  <si>
    <t>Educación Convencional por Nivel y Sexo, según Edad en años cumplidos, Dependencia Pública y Privada</t>
  </si>
  <si>
    <t>Educación Convencional con Discapacidad/Condición y Reciben al menos un Servicio de Apoyo Educativo por Nivel y Sexo, según Discapacidad, Dependencia Pública y Privada</t>
  </si>
  <si>
    <t>Educación Convencional Alfabetizados por Nivel y Sexo, según Discapacidad, Dependencia Pública y Privada</t>
  </si>
  <si>
    <t>Serie Histórica, por Programa y Sexo, Dependencia Pública</t>
  </si>
  <si>
    <t>Por Programa y Sexo, según Dirección Regional, Dependencia Pública</t>
  </si>
  <si>
    <t>Por Programa y Sexo, según Edad en años cumplidos, Dependencia Pública</t>
  </si>
  <si>
    <t>Serie Histórica, por Nivel de Enseñanza, Ciclo y Año Cursado, todas las Dependencias</t>
  </si>
  <si>
    <t>Secciones y Promedio de Alumnos por Sección</t>
  </si>
  <si>
    <t>Educación Preescolar, por Nivel Cursado, según Zona y Dependencia</t>
  </si>
  <si>
    <t>I y II Ciclos, por Año Cursado, según Zona y Dependencia</t>
  </si>
  <si>
    <t>III Ciclo y Educación Diversificada, por Año Cursado, según Zona y Dependencia</t>
  </si>
  <si>
    <t>POR NIVEL DE ENSEÑANZA</t>
  </si>
  <si>
    <t>Por Nivel de Enseñanza, según Tipo de Dirección, Dependencia Pública</t>
  </si>
  <si>
    <t>I y II Ciclos, por Año Cursado, según Tipo de Dirección, Dependencia Pública</t>
  </si>
  <si>
    <t>Matrícula Inicial en I y II Ciclos por Tipo de Dirección, según Dirección Regional, Dependencia Pública</t>
  </si>
  <si>
    <t>Matrícula Inicial en I y II Ciclos por Tipo de Dirección, según Dirección Regional, Dependencia Pública. Cifras Relativas</t>
  </si>
  <si>
    <t>Instituciones en I y II Ciclos por Tipo de Dirección, según Dirección Regional, Dependencia Pública</t>
  </si>
  <si>
    <t>Instituciones en I y II Ciclos por Tipo de Dirección, según Dirección Regional, Dependencia Pública. Cifras Relativas</t>
  </si>
  <si>
    <t>Promedio de Estudiantes en I y II Ciclos por Tipo de Dirección, según Dirección Regional, Dependencia Pública</t>
  </si>
  <si>
    <t>Serie Histórica Instituciones y Servicios, por Nivel de Enseñanza, todas las Dependencias</t>
  </si>
  <si>
    <t>Serie Histórica Instituciones, por Nivel de Enseñanza, todas las Dependencias</t>
  </si>
  <si>
    <t>Instituciones y Servicios, por Dependencia y Zona, según Nivel de Enseñanza</t>
  </si>
  <si>
    <t>Instituciones, por Dependencia y Zona, según Nivel de Enseñanza</t>
  </si>
  <si>
    <t>Instituciones y Servicios, por Nivel de Enseñanza, según Dirección Regional, todas las Dependencias</t>
  </si>
  <si>
    <t>Instituciones y Servicios, por Nivel de Enseñanza, según Dirección Regional, Dependencia Pública</t>
  </si>
  <si>
    <t>Instituciones y Servicios, por Nivel de Enseñanza, según Dirección Regional, Dependencia Privada</t>
  </si>
  <si>
    <t>Instituciones y Servicios, por Nivel de Enseñanza, según Dirección Regional, Dependencia Subvencionada</t>
  </si>
  <si>
    <t>Por Nivel de Enseñanza, según Nacionalidad, todas las Dependencias</t>
  </si>
  <si>
    <t>Por Nivel de Enseñanza, según Dirección Regional, todas las Dependencias</t>
  </si>
  <si>
    <t>Por Nivel de Enseñanza, según Dirección Regional, todas las Dependencias. Cifras Relativas</t>
  </si>
  <si>
    <t>Serie Histórica, según Nacionalidad, todas las Dependencias</t>
  </si>
  <si>
    <t>Interactivo II y Ciclo de Transición: Serie Histórica, por Ciclo y Sexo, todas las Dependencias</t>
  </si>
  <si>
    <t>I y II Ciclo: Serie Histórica, por Ciclo y Sexo, todas las Dependencias</t>
  </si>
  <si>
    <t>III Ciclo y Educación Diversificada: Serie Histórica, por Ciclo y Sexo, todas las Dependencias</t>
  </si>
  <si>
    <t>Tasa Bruta: Serie Histórica, según Nivel de Enseñanza, todas las Dependencias</t>
  </si>
  <si>
    <t>Tasa Bruta: Serie Histórica, por Sexo, según Nivel de Enseñanza, todas las Dependencias</t>
  </si>
  <si>
    <t>Tasa Neta: Serie Histórica, según Nivel de Enseñanza, todas las Dependencias</t>
  </si>
  <si>
    <t>Tasa Neta: Serie Histórica, por Sexo, según Nivel de Enseñanza, todas las Dependencias</t>
  </si>
  <si>
    <t>Tasa de Cobertura en el Sistema Educativo, según Edad Simple y Grupos de Edad, todas las Dependencias</t>
  </si>
  <si>
    <t>Tasa Específica en el Sistema Educativo, por Edad Simple, según Nivel de Enseñanza</t>
  </si>
  <si>
    <t>POR EDAD SIMPLE, SEGÚN NIVEL DE ENSEÑANZA</t>
  </si>
  <si>
    <t>1. Dato estimado a partir de lo reportado por los directores en la Plataforma SABER. Ver la estructura porcentual total que representa cada Rama de Enseñanza.</t>
  </si>
  <si>
    <t>2. Incluye Colegios Artísticos.</t>
  </si>
  <si>
    <t>1.Dato estimado a partir de lo reportado por los directores en la Plataforma SABER. La estructura porcentual total representa un 100,0% respecto a los datos indicados en el Censo Escolar-Informe Inicial.</t>
  </si>
  <si>
    <t>1. Dato estimado a partir de lo reportado por los directores en la Plataforma SABER. La estructura porcentual total representa un 100,0% respecto a los datos indicados en el Censo Escolar-Informe Inicial.</t>
  </si>
  <si>
    <t>2. Incluye Centros de Educación Especial, Aula Integrada, Servicio Educativo para niños y niñas desde el nacimiento hasta los 6 años con Discapacidad o riesgo en el Desarrollo y Plan Nacional.</t>
  </si>
  <si>
    <t>1/ Incluye Centros de Educación Especial, Aula Integrada, Servicio Educativo para niños y niñas desde el nacimiento hasta los 6 años con Discapacidad o riesgo en el Desarrollo y Plan Nacional.</t>
  </si>
  <si>
    <r>
      <t xml:space="preserve">Educación Preescolar </t>
    </r>
    <r>
      <rPr>
        <b/>
        <sz val="9"/>
        <rFont val="Calibri"/>
        <family val="2"/>
        <scheme val="minor"/>
      </rPr>
      <t>(Artículo 2):</t>
    </r>
  </si>
  <si>
    <r>
      <t xml:space="preserve">III Ciclo y Educación Diversificada -Académica- </t>
    </r>
    <r>
      <rPr>
        <b/>
        <sz val="9"/>
        <rFont val="Calibri"/>
        <family val="2"/>
        <scheme val="minor"/>
      </rPr>
      <t>(Artículo 14):</t>
    </r>
  </si>
  <si>
    <r>
      <t xml:space="preserve">I y II Ciclos </t>
    </r>
    <r>
      <rPr>
        <b/>
        <sz val="9"/>
        <rFont val="Calibri"/>
        <family val="2"/>
        <scheme val="minor"/>
      </rPr>
      <t xml:space="preserve">(Artículo 5): </t>
    </r>
  </si>
  <si>
    <r>
      <t xml:space="preserve">III Ciclo y Educación Diversificada -Técnica- </t>
    </r>
    <r>
      <rPr>
        <b/>
        <sz val="9"/>
        <rFont val="Calibri"/>
        <family val="2"/>
        <scheme val="minor"/>
      </rPr>
      <t>(Artículo 20):</t>
    </r>
  </si>
  <si>
    <r>
      <t xml:space="preserve">III Ciclo y Educación Diversificada -Liceo Experimental Bilingüe- </t>
    </r>
    <r>
      <rPr>
        <b/>
        <sz val="9"/>
        <rFont val="Calibri"/>
        <family val="2"/>
        <scheme val="minor"/>
      </rPr>
      <t>(Artículo 26):</t>
    </r>
  </si>
  <si>
    <t>3/ Incluye Centros de Educación Especial, Aula Integrada, Servicio Educativo para niños y niñas desde el nacimiento hasta los 6 años con 
     Discapacidad o riesgo en el Desarrollo y Plan Nacional.</t>
  </si>
  <si>
    <t>… Continuación Cuadro 55</t>
  </si>
  <si>
    <t>CUADRO 1</t>
  </si>
  <si>
    <t>CUADRO 165</t>
  </si>
  <si>
    <t>CUADRO 164</t>
  </si>
  <si>
    <t>CUADRO 163</t>
  </si>
  <si>
    <t>CUADRO 162</t>
  </si>
  <si>
    <t>CUADRO 161</t>
  </si>
  <si>
    <t>CUADRO 160</t>
  </si>
  <si>
    <t>CUADRO 159</t>
  </si>
  <si>
    <t>CUADRO 158</t>
  </si>
  <si>
    <t>CUADRO 157</t>
  </si>
  <si>
    <t>CUADRO 156</t>
  </si>
  <si>
    <t>CUADRO 155</t>
  </si>
  <si>
    <t>CUADRO 154</t>
  </si>
  <si>
    <t>CUADRO 153</t>
  </si>
  <si>
    <t>CUADRO 152</t>
  </si>
  <si>
    <t>CUADRO 151</t>
  </si>
  <si>
    <t>CUADRO 150</t>
  </si>
  <si>
    <t>CUADRO 149</t>
  </si>
  <si>
    <t>CUADRO 148</t>
  </si>
  <si>
    <t>CUADRO 147</t>
  </si>
  <si>
    <t>CUADRO 146</t>
  </si>
  <si>
    <t>CUADRO 145</t>
  </si>
  <si>
    <t>CUADRO 144</t>
  </si>
  <si>
    <t>CUADRO 143</t>
  </si>
  <si>
    <t>CUADRO 142</t>
  </si>
  <si>
    <t>CUADRO 141</t>
  </si>
  <si>
    <t>CUADRO 140</t>
  </si>
  <si>
    <t>CUADRO 139</t>
  </si>
  <si>
    <t>CUADRO 138</t>
  </si>
  <si>
    <t>CUADRO 137</t>
  </si>
  <si>
    <t>CUADRO 136</t>
  </si>
  <si>
    <t>CUADRO 135</t>
  </si>
  <si>
    <t>CUADRO 134</t>
  </si>
  <si>
    <t>CUADRO 133</t>
  </si>
  <si>
    <t>CUADRO 132</t>
  </si>
  <si>
    <t>CUADRO 131</t>
  </si>
  <si>
    <t>CUADRO 130</t>
  </si>
  <si>
    <t>CUADRO 129</t>
  </si>
  <si>
    <t>CUADRO 128</t>
  </si>
  <si>
    <t>CUADRO 127</t>
  </si>
  <si>
    <t>CUADRO 126</t>
  </si>
  <si>
    <t>CUADRO 125</t>
  </si>
  <si>
    <t>CUADRO 124</t>
  </si>
  <si>
    <t>CUADRO 123</t>
  </si>
  <si>
    <t>CUADRO 122</t>
  </si>
  <si>
    <t>CUADRO 121</t>
  </si>
  <si>
    <t>CUADRO 120</t>
  </si>
  <si>
    <t>CUADRO 119</t>
  </si>
  <si>
    <t>CUADRO 118</t>
  </si>
  <si>
    <t>CUADRO 117</t>
  </si>
  <si>
    <t>CUADRO 116</t>
  </si>
  <si>
    <t>CUADRO 115</t>
  </si>
  <si>
    <t>CUADRO 114</t>
  </si>
  <si>
    <t>CUADRO 113</t>
  </si>
  <si>
    <t>CUADRO 112</t>
  </si>
  <si>
    <t>CUADRO 111</t>
  </si>
  <si>
    <t>CUADRO 110</t>
  </si>
  <si>
    <t>CUADRO 109</t>
  </si>
  <si>
    <t>CUADRO 108</t>
  </si>
  <si>
    <t>CUADRO 107</t>
  </si>
  <si>
    <t>CUADRO 106</t>
  </si>
  <si>
    <t>CUADRO 105</t>
  </si>
  <si>
    <t>CUADRO 104</t>
  </si>
  <si>
    <t>CUADRO 103</t>
  </si>
  <si>
    <t>CUADRO 102</t>
  </si>
  <si>
    <t>CUADRO 101</t>
  </si>
  <si>
    <t>CUADRO 100</t>
  </si>
  <si>
    <t>CUADRO 99</t>
  </si>
  <si>
    <t>CUADRO 98</t>
  </si>
  <si>
    <t>CUADRO 97</t>
  </si>
  <si>
    <t>CUADRO 96</t>
  </si>
  <si>
    <t>CUADRO 95</t>
  </si>
  <si>
    <t>CUADRO 94</t>
  </si>
  <si>
    <t>CUADRO 93</t>
  </si>
  <si>
    <t>CUADRO 92</t>
  </si>
  <si>
    <t>CUADRO 91</t>
  </si>
  <si>
    <t>CUADRO 90</t>
  </si>
  <si>
    <t>CUADRO 89</t>
  </si>
  <si>
    <t>CUADRO 88</t>
  </si>
  <si>
    <t>CUADRO 87</t>
  </si>
  <si>
    <t>CUADRO 86</t>
  </si>
  <si>
    <t>CUADRO 85</t>
  </si>
  <si>
    <t>CUADRO 84</t>
  </si>
  <si>
    <t>CUADRO 83</t>
  </si>
  <si>
    <t>CUADRO 82</t>
  </si>
  <si>
    <t>CUADRO 81</t>
  </si>
  <si>
    <t>CUADRO 80</t>
  </si>
  <si>
    <t>CUADRO 79</t>
  </si>
  <si>
    <t>CUADRO 78</t>
  </si>
  <si>
    <t>CUADRO 77</t>
  </si>
  <si>
    <t>CUADRO 76</t>
  </si>
  <si>
    <t>CUADRO 75</t>
  </si>
  <si>
    <t>CUADRO 74</t>
  </si>
  <si>
    <t>CUADRO 73</t>
  </si>
  <si>
    <t>CUADRO 72</t>
  </si>
  <si>
    <t xml:space="preserve">    CUADRO 71</t>
  </si>
  <si>
    <t>CUADRO 70</t>
  </si>
  <si>
    <t>CUADRO 69</t>
  </si>
  <si>
    <t>CUADRO 68</t>
  </si>
  <si>
    <t>CUADRO 67</t>
  </si>
  <si>
    <t>CUADRO 66</t>
  </si>
  <si>
    <t>CUADRO 65</t>
  </si>
  <si>
    <t>CUADRO 64</t>
  </si>
  <si>
    <t>CUADRO 63</t>
  </si>
  <si>
    <t>CUADRO 62</t>
  </si>
  <si>
    <t>CUADRO 61</t>
  </si>
  <si>
    <t>CUADRO 60</t>
  </si>
  <si>
    <t>CUADRO 59</t>
  </si>
  <si>
    <t>CUADRO 58</t>
  </si>
  <si>
    <t>CUADRO 57</t>
  </si>
  <si>
    <t xml:space="preserve">    CUADRO 56</t>
  </si>
  <si>
    <t xml:space="preserve">    CUADRO 55</t>
  </si>
  <si>
    <t>CUADRO 54</t>
  </si>
  <si>
    <t>CUADRO 53</t>
  </si>
  <si>
    <t>CUADRO 52</t>
  </si>
  <si>
    <t>CUADRO 51</t>
  </si>
  <si>
    <t>CUADRO 50</t>
  </si>
  <si>
    <t>CUADRO 49</t>
  </si>
  <si>
    <t>CUADRO 48</t>
  </si>
  <si>
    <t>CUADRO 47</t>
  </si>
  <si>
    <t>CUADRO 46</t>
  </si>
  <si>
    <t>CUADRO 45</t>
  </si>
  <si>
    <t>CUADRO 44</t>
  </si>
  <si>
    <t>CUADRO 43</t>
  </si>
  <si>
    <t>CUADRO 42</t>
  </si>
  <si>
    <t>CUADRO 41</t>
  </si>
  <si>
    <t>CUADRO 40</t>
  </si>
  <si>
    <t>CUADRO 39</t>
  </si>
  <si>
    <t>CUADRO 38</t>
  </si>
  <si>
    <t>CUADRO 37</t>
  </si>
  <si>
    <t>CUADRO 36</t>
  </si>
  <si>
    <t>CUADRO 35</t>
  </si>
  <si>
    <t>CUADRO 34</t>
  </si>
  <si>
    <t>CUADRO 33</t>
  </si>
  <si>
    <t>CUADRO 32</t>
  </si>
  <si>
    <t>CUADRO 31</t>
  </si>
  <si>
    <t>CUADRO 30</t>
  </si>
  <si>
    <t>CUADRO 29</t>
  </si>
  <si>
    <t>CUADRO 28</t>
  </si>
  <si>
    <t>CUADRO 27</t>
  </si>
  <si>
    <t>CUADRO 26</t>
  </si>
  <si>
    <t>CUADRO 25</t>
  </si>
  <si>
    <t>CUADRO 24</t>
  </si>
  <si>
    <t>CUADRO 23</t>
  </si>
  <si>
    <t>CUADRO 22</t>
  </si>
  <si>
    <t>CUADRO 21</t>
  </si>
  <si>
    <t>CUADRO 20</t>
  </si>
  <si>
    <t>CUADRO 19</t>
  </si>
  <si>
    <t>CUADRO 18</t>
  </si>
  <si>
    <t>CUADRO 17</t>
  </si>
  <si>
    <t>CUADRO 16</t>
  </si>
  <si>
    <t>CUADRO 15</t>
  </si>
  <si>
    <t>CUADRO 14</t>
  </si>
  <si>
    <t>CUADRO 13</t>
  </si>
  <si>
    <t>CUADRO 12</t>
  </si>
  <si>
    <t>CUADRO 11</t>
  </si>
  <si>
    <t>CUADRO 10</t>
  </si>
  <si>
    <t>CUADRO 9</t>
  </si>
  <si>
    <t>CUADRO 8</t>
  </si>
  <si>
    <t>CUADRO 7</t>
  </si>
  <si>
    <t>CUADRO 6</t>
  </si>
  <si>
    <t>CUADRO 5</t>
  </si>
  <si>
    <t>CUADRO 4</t>
  </si>
  <si>
    <t>CUADRO 3</t>
  </si>
  <si>
    <t>CUADRO 2</t>
  </si>
  <si>
    <t>Continúa …</t>
  </si>
  <si>
    <t>… Continuación Cuadro 56</t>
  </si>
  <si>
    <t>Modalidad y Especialidad</t>
  </si>
  <si>
    <t>55_1</t>
  </si>
  <si>
    <t>55_2</t>
  </si>
  <si>
    <t>56_1</t>
  </si>
  <si>
    <t>56_2</t>
  </si>
  <si>
    <t>… Continuación Cuadro 71</t>
  </si>
  <si>
    <t>EN EDUCACIÓN TRADICIONAL, HOSPITALES E INSTITUTO HELEN KELLER</t>
  </si>
  <si>
    <t>MATRÍCULA INICIAL DE ESTUDIANTES CON ALGUNA DISCAPACIDAD O CONDICIÓN,</t>
  </si>
  <si>
    <r>
      <t xml:space="preserve">EN EDUCACIÓN TRADICIONAL QUE SON </t>
    </r>
    <r>
      <rPr>
        <b/>
        <u/>
        <sz val="11"/>
        <rFont val="Calibri"/>
        <family val="2"/>
        <scheme val="minor"/>
      </rPr>
      <t>ALFABETIZADAS</t>
    </r>
  </si>
  <si>
    <t>Reciben al menos un Servicio de Apoyo Educativo por Nivel de Enseñanza y Sexo, según Zona y Dependencia. Cifras Absolutas y Relativas</t>
  </si>
  <si>
    <t>Alfabetizados por Nivel de Enseñanza y Sexo, según Zona y Dependencia. Cifras Absolutas y Relativas</t>
  </si>
  <si>
    <t>(Cifras Absolutas y Relativas)</t>
  </si>
  <si>
    <t>Nota: Una persona refugiada es aquella que se ha visto obligada a abandonar su país debido a fundados temores de persecución por motivos de su raza, religión, nacionalidad, pertenencia a un determinado grupo social, opiniones políticas o género y no quieren o no pueden acogerse a la protección de su país de origen. Las personas refugiadas han sido víctimas de graves violaciones de derechos humanos por situaciones de violencia y conflicto, por lo cual deben buscar en un país extranjero la protección que no tuvieron en su propio país.</t>
  </si>
  <si>
    <t>Escuelas
Noc-
turnas</t>
  </si>
  <si>
    <t>Nota: Una persona solicitante de la condición de refugiado o también llamado solicitante de asilo, es aquella que ha presentado una solicitud para que se le reconozca como refugiada en un país diferente al de su origen y se encuentra a la espera de que dicha solicitud sea aceptada o rechazada. Es importante tomar en cuenta que cuando una persona es solicitante de la condición de refugiado, tiene un estatus migratorio regular y está autorizada a permanecer en el país mientras se resuelve su solicitud.</t>
  </si>
  <si>
    <t>3/ Incluye Centros de Educación Especial, Aula Integrada, Servicio Educativo para niños y niñas desde el nacimiento hasta los 6 años con 
     Discapacidad o riesgo en el Desarrollo, Plan Nacional y CAIPAD.</t>
  </si>
  <si>
    <t>3/ Incluye Centros de Educación Especial, Aula Integrada, Servicio Educativo para niños y niñas desde el nacimiento hasta los 6 años con
     Discapacidad o riesgo en el Desarrollo, Plan Nacional y CAIPAD.</t>
  </si>
  <si>
    <t>Por Año Cursado y Sexo, según Modalidad y Especialidad, Técnica Diurna y Nocturna, todas las Dependencias. Modalidad Comercial y de Servicios</t>
  </si>
  <si>
    <t>Por Año Cursado y Sexo, según Modalidad y Especialidad, Técnica Diurna y Nocturna, todas las Dependencias. Modalidad Industrial y Agropecuaria</t>
  </si>
  <si>
    <t>Por Año Cursado y Sexo, según Modalidad y Especialidad, Técnica Diurna, todas las Dependencias. Modalidad Comercial y de Servicios</t>
  </si>
  <si>
    <t>71_1</t>
  </si>
  <si>
    <t>Por Año Cursado y Sexo, según Modalidad y Especialidad, todas las Dependencias. Modalidad Comercial y de Servicios</t>
  </si>
  <si>
    <t>71_2</t>
  </si>
  <si>
    <t>Por Año Cursado y Sexo, según Modalidad y Especialidad, Técnica Diurna, todas las Dependencias. Modalidad Industrial y Agropecuaria</t>
  </si>
  <si>
    <t>Por Año Cursado y Sexo, según Modalidad y Especialidad, todas las Dependencias. Modalidad Industrial y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</si>
</sst>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"/>
    <numFmt numFmtId="165" formatCode="General_)"/>
    <numFmt numFmtId="166" formatCode="_(* #.##0.00_);_(* \(#.##0.00\);_(* &quot;-&quot;??_);_(@_)"/>
    <numFmt numFmtId="167" formatCode="#,##0.0"/>
    <numFmt numFmtId="168" formatCode="0.0"/>
    <numFmt numFmtId="169" formatCode="_-* #,##0.00\ _P_t_s_-;\-* #,##0.00\ _P_t_s_-;_-* &quot;-&quot;??\ _P_t_s_-;_-@_-"/>
    <numFmt numFmtId="170" formatCode="#\ ###\ ##0"/>
  </numFmts>
  <fonts count="60" x14ac:knownFonts="1">
    <font>
      <sz val="10"/>
      <name val="Courie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b/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  <scheme val="minor"/>
    </font>
    <font>
      <sz val="10"/>
      <name val="Courier"/>
      <family val="3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name val="Book Antiqua"/>
      <family val="1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9"/>
      <name val="Calibri"/>
      <family val="2"/>
    </font>
    <font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i/>
      <vertAlign val="superscript"/>
      <sz val="10"/>
      <name val="Calibri"/>
      <family val="2"/>
    </font>
    <font>
      <vertAlign val="superscript"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sz val="9"/>
      <color rgb="FFC00000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mbria"/>
      <family val="1"/>
    </font>
    <font>
      <b/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48"/>
      <name val="Vijaya"/>
      <family val="2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2"/>
      <name val="Calibri"/>
      <family val="2"/>
    </font>
    <font>
      <u/>
      <sz val="10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scheme val="minor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4">
    <xf numFmtId="164" fontId="0" fillId="0" borderId="0"/>
    <xf numFmtId="0" fontId="9" fillId="0" borderId="0"/>
    <xf numFmtId="0" fontId="11" fillId="0" borderId="0"/>
    <xf numFmtId="0" fontId="1" fillId="2" borderId="3" applyNumberFormat="0" applyFont="0" applyAlignment="0" applyProtection="0"/>
    <xf numFmtId="0" fontId="12" fillId="0" borderId="0"/>
    <xf numFmtId="165" fontId="13" fillId="0" borderId="0"/>
    <xf numFmtId="0" fontId="9" fillId="0" borderId="0"/>
    <xf numFmtId="0" fontId="1" fillId="0" borderId="0"/>
    <xf numFmtId="166" fontId="9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8" fillId="0" borderId="0"/>
    <xf numFmtId="165" fontId="20" fillId="0" borderId="0"/>
    <xf numFmtId="0" fontId="9" fillId="0" borderId="0"/>
    <xf numFmtId="165" fontId="22" fillId="0" borderId="0"/>
    <xf numFmtId="165" fontId="13" fillId="0" borderId="0"/>
    <xf numFmtId="164" fontId="13" fillId="0" borderId="0"/>
    <xf numFmtId="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898">
    <xf numFmtId="164" fontId="0" fillId="0" borderId="0" xfId="0"/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3" fillId="0" borderId="0" xfId="0" applyFont="1" applyFill="1"/>
    <xf numFmtId="164" fontId="6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left"/>
    </xf>
    <xf numFmtId="3" fontId="3" fillId="0" borderId="0" xfId="0" applyNumberFormat="1" applyFont="1" applyFill="1" applyAlignment="1" applyProtection="1">
      <alignment horizontal="right"/>
    </xf>
    <xf numFmtId="165" fontId="4" fillId="0" borderId="0" xfId="0" applyNumberFormat="1" applyFont="1" applyAlignment="1" applyProtection="1">
      <alignment horizontal="left"/>
    </xf>
    <xf numFmtId="164" fontId="6" fillId="0" borderId="0" xfId="0" quotePrefix="1" applyFont="1" applyAlignment="1" applyProtection="1">
      <alignment horizontal="left"/>
    </xf>
    <xf numFmtId="3" fontId="3" fillId="0" borderId="0" xfId="0" applyNumberFormat="1" applyFont="1" applyAlignment="1" applyProtection="1">
      <alignment horizontal="right"/>
    </xf>
    <xf numFmtId="164" fontId="6" fillId="0" borderId="2" xfId="0" quotePrefix="1" applyFont="1" applyBorder="1" applyAlignment="1" applyProtection="1">
      <alignment horizontal="left"/>
    </xf>
    <xf numFmtId="37" fontId="3" fillId="0" borderId="0" xfId="0" applyNumberFormat="1" applyFont="1" applyProtection="1"/>
    <xf numFmtId="164" fontId="3" fillId="0" borderId="0" xfId="0" applyFont="1" applyAlignment="1">
      <alignment horizontal="left"/>
    </xf>
    <xf numFmtId="0" fontId="3" fillId="0" borderId="0" xfId="1" applyFont="1"/>
    <xf numFmtId="0" fontId="4" fillId="0" borderId="0" xfId="1" applyFont="1" applyBorder="1" applyAlignment="1">
      <alignment horizontal="center"/>
    </xf>
    <xf numFmtId="0" fontId="6" fillId="0" borderId="0" xfId="1" applyFont="1" applyAlignment="1">
      <alignment horizontal="left"/>
    </xf>
    <xf numFmtId="1" fontId="10" fillId="0" borderId="0" xfId="1" applyNumberFormat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" fontId="3" fillId="0" borderId="0" xfId="1" applyNumberFormat="1" applyFont="1"/>
    <xf numFmtId="0" fontId="4" fillId="0" borderId="2" xfId="1" applyFont="1" applyBorder="1" applyAlignment="1">
      <alignment horizontal="left"/>
    </xf>
    <xf numFmtId="1" fontId="3" fillId="0" borderId="2" xfId="1" applyNumberFormat="1" applyFont="1" applyBorder="1"/>
    <xf numFmtId="0" fontId="3" fillId="0" borderId="0" xfId="1" applyFont="1" applyAlignment="1">
      <alignment horizontal="left"/>
    </xf>
    <xf numFmtId="0" fontId="5" fillId="0" borderId="0" xfId="2" applyFont="1"/>
    <xf numFmtId="0" fontId="4" fillId="0" borderId="2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6" fillId="0" borderId="0" xfId="2" applyFont="1" applyAlignment="1">
      <alignment horizontal="left"/>
    </xf>
    <xf numFmtId="3" fontId="3" fillId="0" borderId="0" xfId="2" applyNumberFormat="1" applyFo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 indent="1"/>
    </xf>
    <xf numFmtId="3" fontId="3" fillId="0" borderId="0" xfId="2" applyNumberFormat="1" applyFont="1" applyBorder="1"/>
    <xf numFmtId="0" fontId="4" fillId="0" borderId="0" xfId="2" applyFont="1" applyBorder="1" applyAlignment="1">
      <alignment horizontal="left"/>
    </xf>
    <xf numFmtId="3" fontId="10" fillId="0" borderId="2" xfId="2" applyNumberFormat="1" applyFont="1" applyBorder="1"/>
    <xf numFmtId="0" fontId="3" fillId="0" borderId="0" xfId="2" applyFont="1" applyAlignment="1">
      <alignment horizontal="left"/>
    </xf>
    <xf numFmtId="3" fontId="5" fillId="0" borderId="0" xfId="2" applyNumberFormat="1" applyFont="1"/>
    <xf numFmtId="1" fontId="5" fillId="0" borderId="0" xfId="2" applyNumberFormat="1" applyFont="1"/>
    <xf numFmtId="0" fontId="4" fillId="0" borderId="2" xfId="2" applyFont="1" applyBorder="1" applyAlignment="1">
      <alignment horizontal="center"/>
    </xf>
    <xf numFmtId="0" fontId="6" fillId="0" borderId="0" xfId="2" applyFont="1"/>
    <xf numFmtId="0" fontId="4" fillId="0" borderId="0" xfId="2" applyFont="1"/>
    <xf numFmtId="0" fontId="5" fillId="0" borderId="0" xfId="2" applyFont="1" applyBorder="1"/>
    <xf numFmtId="3" fontId="3" fillId="0" borderId="0" xfId="2" applyNumberFormat="1" applyFont="1" applyFill="1" applyBorder="1"/>
    <xf numFmtId="3" fontId="5" fillId="0" borderId="0" xfId="2" applyNumberFormat="1" applyFont="1" applyFill="1" applyBorder="1"/>
    <xf numFmtId="1" fontId="3" fillId="0" borderId="0" xfId="2" applyNumberFormat="1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3" fillId="0" borderId="0" xfId="4" applyFont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4" fillId="0" borderId="0" xfId="4" applyFont="1"/>
    <xf numFmtId="0" fontId="4" fillId="0" borderId="2" xfId="4" applyFont="1" applyBorder="1" applyAlignment="1">
      <alignment horizontal="center"/>
    </xf>
    <xf numFmtId="1" fontId="3" fillId="0" borderId="0" xfId="4" applyNumberFormat="1" applyFont="1"/>
    <xf numFmtId="0" fontId="4" fillId="0" borderId="0" xfId="4" quotePrefix="1" applyFont="1" applyAlignment="1">
      <alignment horizontal="left"/>
    </xf>
    <xf numFmtId="0" fontId="4" fillId="0" borderId="0" xfId="4" applyFont="1" applyAlignment="1">
      <alignment horizontal="left"/>
    </xf>
    <xf numFmtId="0" fontId="6" fillId="0" borderId="0" xfId="4" quotePrefix="1" applyFont="1" applyAlignment="1">
      <alignment horizontal="left"/>
    </xf>
    <xf numFmtId="1" fontId="5" fillId="0" borderId="0" xfId="4" applyNumberFormat="1" applyFont="1"/>
    <xf numFmtId="0" fontId="4" fillId="0" borderId="0" xfId="4" applyFont="1" applyBorder="1" applyAlignment="1">
      <alignment horizontal="left" wrapText="1"/>
    </xf>
    <xf numFmtId="0" fontId="4" fillId="0" borderId="2" xfId="4" applyFont="1" applyBorder="1" applyAlignment="1">
      <alignment horizontal="left"/>
    </xf>
    <xf numFmtId="0" fontId="5" fillId="0" borderId="0" xfId="4" applyFont="1"/>
    <xf numFmtId="0" fontId="5" fillId="0" borderId="0" xfId="4" applyFont="1" applyBorder="1" applyAlignment="1">
      <alignment horizontal="right"/>
    </xf>
    <xf numFmtId="0" fontId="5" fillId="0" borderId="0" xfId="6" applyFont="1"/>
    <xf numFmtId="165" fontId="4" fillId="0" borderId="0" xfId="5" applyFont="1" applyAlignment="1">
      <alignment horizontal="center"/>
    </xf>
    <xf numFmtId="165" fontId="4" fillId="0" borderId="2" xfId="5" applyFont="1" applyBorder="1" applyAlignment="1">
      <alignment horizontal="center"/>
    </xf>
    <xf numFmtId="165" fontId="4" fillId="0" borderId="0" xfId="5" applyFont="1" applyBorder="1" applyAlignment="1">
      <alignment horizontal="center"/>
    </xf>
    <xf numFmtId="3" fontId="3" fillId="0" borderId="0" xfId="5" applyNumberFormat="1" applyFont="1" applyBorder="1" applyAlignment="1">
      <alignment horizontal="center"/>
    </xf>
    <xf numFmtId="3" fontId="3" fillId="0" borderId="2" xfId="5" applyNumberFormat="1" applyFont="1" applyBorder="1" applyAlignment="1">
      <alignment horizontal="center"/>
    </xf>
    <xf numFmtId="165" fontId="5" fillId="0" borderId="0" xfId="5" applyFont="1" applyAlignment="1">
      <alignment horizontal="center"/>
    </xf>
    <xf numFmtId="3" fontId="5" fillId="0" borderId="0" xfId="6" applyNumberFormat="1" applyFont="1"/>
    <xf numFmtId="0" fontId="15" fillId="0" borderId="0" xfId="7" applyFont="1"/>
    <xf numFmtId="0" fontId="15" fillId="0" borderId="0" xfId="7" applyFont="1" applyBorder="1"/>
    <xf numFmtId="3" fontId="3" fillId="0" borderId="0" xfId="7" applyNumberFormat="1" applyFont="1" applyFill="1" applyBorder="1"/>
    <xf numFmtId="3" fontId="3" fillId="0" borderId="0" xfId="7" applyNumberFormat="1" applyFont="1" applyFill="1"/>
    <xf numFmtId="3" fontId="8" fillId="0" borderId="0" xfId="7" applyNumberFormat="1" applyFont="1" applyFill="1"/>
    <xf numFmtId="165" fontId="5" fillId="0" borderId="0" xfId="5" applyFont="1"/>
    <xf numFmtId="165" fontId="4" fillId="0" borderId="0" xfId="5" applyFont="1"/>
    <xf numFmtId="1" fontId="4" fillId="0" borderId="0" xfId="5" applyNumberFormat="1" applyFont="1" applyBorder="1" applyAlignment="1" applyProtection="1">
      <alignment horizontal="right"/>
    </xf>
    <xf numFmtId="165" fontId="4" fillId="0" borderId="0" xfId="5" applyFont="1" applyAlignment="1" applyProtection="1">
      <alignment horizontal="left"/>
    </xf>
    <xf numFmtId="3" fontId="8" fillId="0" borderId="0" xfId="5" applyNumberFormat="1" applyFont="1" applyProtection="1"/>
    <xf numFmtId="165" fontId="6" fillId="0" borderId="0" xfId="5" applyFont="1" applyAlignment="1" applyProtection="1">
      <alignment horizontal="left"/>
    </xf>
    <xf numFmtId="3" fontId="3" fillId="0" borderId="0" xfId="5" applyNumberFormat="1" applyFont="1" applyAlignment="1">
      <alignment horizontal="right"/>
    </xf>
    <xf numFmtId="165" fontId="4" fillId="0" borderId="0" xfId="5" applyFont="1" applyAlignment="1" applyProtection="1">
      <alignment horizontal="left" indent="1"/>
    </xf>
    <xf numFmtId="3" fontId="3" fillId="0" borderId="0" xfId="5" applyNumberFormat="1" applyFont="1" applyFill="1" applyAlignment="1">
      <alignment horizontal="right"/>
    </xf>
    <xf numFmtId="3" fontId="3" fillId="0" borderId="0" xfId="5" applyNumberFormat="1" applyFont="1"/>
    <xf numFmtId="165" fontId="4" fillId="0" borderId="0" xfId="5" applyFont="1" applyAlignment="1" applyProtection="1">
      <alignment horizontal="left" indent="2"/>
    </xf>
    <xf numFmtId="3" fontId="3" fillId="0" borderId="0" xfId="5" applyNumberFormat="1" applyFont="1" applyFill="1" applyBorder="1"/>
    <xf numFmtId="3" fontId="3" fillId="0" borderId="0" xfId="5" applyNumberFormat="1" applyFont="1" applyProtection="1"/>
    <xf numFmtId="3" fontId="3" fillId="0" borderId="0" xfId="5" applyNumberFormat="1" applyFont="1" applyFill="1" applyBorder="1" applyAlignment="1" applyProtection="1">
      <alignment horizontal="right"/>
    </xf>
    <xf numFmtId="165" fontId="4" fillId="0" borderId="0" xfId="5" applyFont="1" applyBorder="1" applyAlignment="1" applyProtection="1">
      <alignment horizontal="left" indent="1"/>
    </xf>
    <xf numFmtId="3" fontId="8" fillId="0" borderId="0" xfId="5" applyNumberFormat="1" applyFont="1" applyBorder="1" applyAlignment="1" applyProtection="1">
      <alignment horizontal="right"/>
    </xf>
    <xf numFmtId="3" fontId="3" fillId="0" borderId="0" xfId="5" applyNumberFormat="1" applyFont="1" applyFill="1" applyBorder="1" applyAlignment="1">
      <alignment horizontal="right"/>
    </xf>
    <xf numFmtId="165" fontId="4" fillId="0" borderId="2" xfId="5" applyFont="1" applyBorder="1" applyAlignment="1" applyProtection="1">
      <alignment horizontal="left" indent="1"/>
    </xf>
    <xf numFmtId="165" fontId="5" fillId="0" borderId="0" xfId="5" applyFont="1" applyAlignment="1" applyProtection="1">
      <alignment horizontal="left"/>
    </xf>
    <xf numFmtId="165" fontId="4" fillId="0" borderId="0" xfId="5" applyFont="1" applyBorder="1" applyAlignment="1" applyProtection="1">
      <alignment horizontal="center"/>
    </xf>
    <xf numFmtId="165" fontId="5" fillId="0" borderId="0" xfId="5" applyFont="1" applyAlignment="1">
      <alignment horizontal="right"/>
    </xf>
    <xf numFmtId="165" fontId="3" fillId="0" borderId="0" xfId="5" applyFont="1"/>
    <xf numFmtId="0" fontId="4" fillId="0" borderId="0" xfId="7" applyFont="1" applyFill="1" applyBorder="1" applyAlignment="1">
      <alignment horizontal="left" wrapText="1"/>
    </xf>
    <xf numFmtId="0" fontId="8" fillId="0" borderId="0" xfId="1" applyFont="1" applyBorder="1" applyAlignment="1" applyProtection="1">
      <alignment horizontal="right"/>
    </xf>
    <xf numFmtId="0" fontId="8" fillId="0" borderId="0" xfId="1" applyFont="1" applyBorder="1" applyAlignment="1" applyProtection="1">
      <alignment horizontal="right" wrapText="1"/>
    </xf>
    <xf numFmtId="165" fontId="6" fillId="0" borderId="0" xfId="5" applyFont="1" applyAlignment="1" applyProtection="1">
      <alignment horizontal="left" indent="1"/>
    </xf>
    <xf numFmtId="165" fontId="4" fillId="0" borderId="0" xfId="5" applyFont="1" applyAlignment="1">
      <alignment vertical="center"/>
    </xf>
    <xf numFmtId="164" fontId="4" fillId="0" borderId="0" xfId="0" applyFont="1" applyAlignment="1">
      <alignment vertical="center"/>
    </xf>
    <xf numFmtId="164" fontId="4" fillId="0" borderId="0" xfId="0" applyFont="1" applyAlignment="1"/>
    <xf numFmtId="0" fontId="3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4" applyFont="1" applyAlignment="1">
      <alignment vertical="center"/>
    </xf>
    <xf numFmtId="165" fontId="3" fillId="0" borderId="0" xfId="5" applyFont="1" applyAlignment="1" applyProtection="1">
      <alignment horizontal="fill"/>
    </xf>
    <xf numFmtId="37" fontId="3" fillId="0" borderId="0" xfId="5" applyNumberFormat="1" applyFont="1" applyProtection="1"/>
    <xf numFmtId="165" fontId="4" fillId="0" borderId="0" xfId="5" quotePrefix="1" applyFont="1" applyAlignment="1" applyProtection="1">
      <alignment horizontal="left"/>
    </xf>
    <xf numFmtId="165" fontId="6" fillId="0" borderId="0" xfId="5" quotePrefix="1" applyFont="1" applyAlignment="1" applyProtection="1">
      <alignment horizontal="left"/>
    </xf>
    <xf numFmtId="165" fontId="6" fillId="0" borderId="2" xfId="5" applyFont="1" applyBorder="1" applyAlignment="1" applyProtection="1">
      <alignment horizontal="left"/>
    </xf>
    <xf numFmtId="165" fontId="5" fillId="0" borderId="0" xfId="5" applyFont="1" applyAlignment="1" applyProtection="1">
      <alignment horizontal="fill"/>
    </xf>
    <xf numFmtId="165" fontId="8" fillId="0" borderId="0" xfId="5" applyFont="1" applyAlignment="1">
      <alignment horizontal="right" vertical="center"/>
    </xf>
    <xf numFmtId="0" fontId="3" fillId="0" borderId="0" xfId="10" applyFont="1"/>
    <xf numFmtId="0" fontId="19" fillId="0" borderId="0" xfId="10" applyFont="1"/>
    <xf numFmtId="165" fontId="4" fillId="0" borderId="0" xfId="15" applyFont="1"/>
    <xf numFmtId="0" fontId="5" fillId="0" borderId="0" xfId="10" applyFont="1"/>
    <xf numFmtId="165" fontId="17" fillId="0" borderId="0" xfId="15" quotePrefix="1" applyFont="1" applyAlignment="1">
      <alignment horizontal="left"/>
    </xf>
    <xf numFmtId="3" fontId="3" fillId="0" borderId="0" xfId="15" applyNumberFormat="1" applyFont="1"/>
    <xf numFmtId="165" fontId="8" fillId="0" borderId="0" xfId="15" applyFont="1"/>
    <xf numFmtId="3" fontId="10" fillId="0" borderId="0" xfId="15" applyNumberFormat="1" applyFont="1"/>
    <xf numFmtId="0" fontId="3" fillId="0" borderId="0" xfId="15" applyNumberFormat="1" applyFont="1"/>
    <xf numFmtId="3" fontId="10" fillId="0" borderId="2" xfId="15" applyNumberFormat="1" applyFont="1" applyBorder="1"/>
    <xf numFmtId="0" fontId="3" fillId="0" borderId="2" xfId="15" applyNumberFormat="1" applyFont="1" applyBorder="1"/>
    <xf numFmtId="165" fontId="3" fillId="0" borderId="0" xfId="15" applyFont="1"/>
    <xf numFmtId="165" fontId="4" fillId="0" borderId="0" xfId="15" applyFont="1" applyBorder="1" applyAlignment="1">
      <alignment horizontal="left" wrapText="1"/>
    </xf>
    <xf numFmtId="165" fontId="4" fillId="0" borderId="0" xfId="15" applyFont="1" applyBorder="1" applyAlignment="1">
      <alignment horizontal="right"/>
    </xf>
    <xf numFmtId="165" fontId="4" fillId="0" borderId="2" xfId="15" applyFont="1" applyBorder="1"/>
    <xf numFmtId="165" fontId="4" fillId="0" borderId="0" xfId="16" applyFont="1"/>
    <xf numFmtId="165" fontId="4" fillId="0" borderId="0" xfId="16" applyFont="1" applyBorder="1"/>
    <xf numFmtId="165" fontId="4" fillId="0" borderId="0" xfId="16" applyFont="1" applyBorder="1" applyAlignment="1">
      <alignment horizontal="left"/>
    </xf>
    <xf numFmtId="165" fontId="6" fillId="0" borderId="0" xfId="16" applyFont="1" applyBorder="1"/>
    <xf numFmtId="165" fontId="3" fillId="0" borderId="0" xfId="16" applyFont="1"/>
    <xf numFmtId="165" fontId="8" fillId="0" borderId="0" xfId="16" applyFont="1"/>
    <xf numFmtId="0" fontId="3" fillId="0" borderId="0" xfId="6" applyFont="1"/>
    <xf numFmtId="165" fontId="8" fillId="0" borderId="0" xfId="16" applyFont="1" applyBorder="1" applyAlignment="1">
      <alignment horizontal="center"/>
    </xf>
    <xf numFmtId="165" fontId="8" fillId="0" borderId="0" xfId="16" quotePrefix="1" applyFont="1" applyBorder="1" applyAlignment="1">
      <alignment horizontal="left"/>
    </xf>
    <xf numFmtId="165" fontId="8" fillId="0" borderId="0" xfId="16" applyFont="1" applyBorder="1"/>
    <xf numFmtId="165" fontId="6" fillId="0" borderId="0" xfId="16" applyFont="1"/>
    <xf numFmtId="3" fontId="3" fillId="0" borderId="0" xfId="5" applyNumberFormat="1" applyFont="1" applyAlignment="1"/>
    <xf numFmtId="165" fontId="6" fillId="0" borderId="0" xfId="5" applyFont="1" applyBorder="1" applyAlignment="1" applyProtection="1">
      <alignment horizontal="left"/>
    </xf>
    <xf numFmtId="165" fontId="3" fillId="0" borderId="0" xfId="5" applyFont="1" applyAlignment="1" applyProtection="1">
      <alignment horizontal="left"/>
    </xf>
    <xf numFmtId="164" fontId="3" fillId="0" borderId="0" xfId="0" applyFont="1" applyAlignment="1" applyProtection="1"/>
    <xf numFmtId="0" fontId="21" fillId="0" borderId="0" xfId="7" applyFont="1" applyAlignment="1">
      <alignment horizontal="left" indent="1"/>
    </xf>
    <xf numFmtId="0" fontId="21" fillId="0" borderId="0" xfId="7" applyFont="1" applyBorder="1" applyAlignment="1">
      <alignment horizontal="left" indent="1"/>
    </xf>
    <xf numFmtId="3" fontId="5" fillId="0" borderId="0" xfId="7" applyNumberFormat="1" applyFont="1" applyFill="1" applyBorder="1" applyAlignment="1">
      <alignment horizontal="left" indent="1"/>
    </xf>
    <xf numFmtId="3" fontId="5" fillId="0" borderId="2" xfId="7" applyNumberFormat="1" applyFont="1" applyFill="1" applyBorder="1" applyAlignment="1">
      <alignment horizontal="left" indent="1"/>
    </xf>
    <xf numFmtId="165" fontId="6" fillId="0" borderId="2" xfId="16" applyFont="1" applyBorder="1" applyAlignment="1">
      <alignment horizontal="left"/>
    </xf>
    <xf numFmtId="165" fontId="6" fillId="0" borderId="0" xfId="16" applyFont="1" applyBorder="1" applyAlignment="1">
      <alignment horizontal="left" indent="1"/>
    </xf>
    <xf numFmtId="165" fontId="4" fillId="0" borderId="0" xfId="16" applyFont="1" applyBorder="1" applyAlignment="1">
      <alignment horizontal="left" indent="1"/>
    </xf>
    <xf numFmtId="0" fontId="6" fillId="0" borderId="0" xfId="2" applyFont="1" applyBorder="1" applyAlignment="1">
      <alignment horizontal="left"/>
    </xf>
    <xf numFmtId="0" fontId="6" fillId="0" borderId="2" xfId="2" applyFont="1" applyBorder="1"/>
    <xf numFmtId="164" fontId="8" fillId="0" borderId="2" xfId="0" applyFont="1" applyBorder="1" applyAlignment="1" applyProtection="1">
      <alignment horizontal="right" vertical="center"/>
    </xf>
    <xf numFmtId="164" fontId="8" fillId="0" borderId="2" xfId="0" applyFont="1" applyBorder="1" applyAlignment="1" applyProtection="1">
      <alignment horizontal="right" vertical="center" wrapText="1"/>
    </xf>
    <xf numFmtId="164" fontId="8" fillId="0" borderId="2" xfId="0" applyFont="1" applyBorder="1" applyAlignment="1" applyProtection="1">
      <alignment horizontal="left" vertical="center"/>
    </xf>
    <xf numFmtId="3" fontId="8" fillId="0" borderId="0" xfId="0" applyNumberFormat="1" applyFont="1" applyAlignment="1" applyProtection="1">
      <alignment horizontal="right"/>
    </xf>
    <xf numFmtId="164" fontId="8" fillId="0" borderId="0" xfId="0" applyFont="1"/>
    <xf numFmtId="3" fontId="8" fillId="0" borderId="0" xfId="0" applyNumberFormat="1" applyFont="1" applyFill="1" applyAlignment="1" applyProtection="1">
      <alignment horizontal="right"/>
    </xf>
    <xf numFmtId="3" fontId="5" fillId="0" borderId="0" xfId="5" applyNumberFormat="1" applyFont="1"/>
    <xf numFmtId="3" fontId="8" fillId="0" borderId="0" xfId="5" applyNumberFormat="1" applyFont="1" applyFill="1" applyAlignment="1">
      <alignment horizontal="right"/>
    </xf>
    <xf numFmtId="3" fontId="8" fillId="0" borderId="2" xfId="5" applyNumberFormat="1" applyFont="1" applyFill="1" applyBorder="1" applyAlignment="1">
      <alignment horizontal="right"/>
    </xf>
    <xf numFmtId="3" fontId="3" fillId="0" borderId="0" xfId="5" applyNumberFormat="1" applyFont="1" applyBorder="1" applyAlignment="1">
      <alignment horizontal="right"/>
    </xf>
    <xf numFmtId="3" fontId="3" fillId="0" borderId="2" xfId="5" applyNumberFormat="1" applyFont="1" applyBorder="1" applyAlignment="1">
      <alignment horizontal="right"/>
    </xf>
    <xf numFmtId="0" fontId="3" fillId="0" borderId="0" xfId="1" applyFont="1" applyBorder="1"/>
    <xf numFmtId="1" fontId="3" fillId="0" borderId="0" xfId="1" applyNumberFormat="1" applyFont="1" applyBorder="1"/>
    <xf numFmtId="164" fontId="4" fillId="0" borderId="0" xfId="0" applyFont="1" applyAlignment="1">
      <alignment horizontal="center"/>
    </xf>
    <xf numFmtId="164" fontId="4" fillId="0" borderId="2" xfId="0" applyFont="1" applyBorder="1" applyAlignment="1">
      <alignment horizontal="center"/>
    </xf>
    <xf numFmtId="0" fontId="3" fillId="0" borderId="2" xfId="1" applyFont="1" applyBorder="1"/>
    <xf numFmtId="165" fontId="4" fillId="0" borderId="0" xfId="18" applyFont="1"/>
    <xf numFmtId="0" fontId="4" fillId="0" borderId="0" xfId="6" applyFont="1"/>
    <xf numFmtId="165" fontId="4" fillId="0" borderId="0" xfId="18" applyFont="1" applyBorder="1"/>
    <xf numFmtId="165" fontId="4" fillId="0" borderId="0" xfId="18" applyFont="1" applyBorder="1" applyAlignment="1">
      <alignment horizontal="center"/>
    </xf>
    <xf numFmtId="3" fontId="3" fillId="0" borderId="0" xfId="18" applyNumberFormat="1" applyFont="1" applyAlignment="1">
      <alignment horizontal="right"/>
    </xf>
    <xf numFmtId="165" fontId="6" fillId="0" borderId="0" xfId="18" quotePrefix="1" applyFont="1" applyAlignment="1">
      <alignment horizontal="left"/>
    </xf>
    <xf numFmtId="3" fontId="10" fillId="0" borderId="0" xfId="18" applyNumberFormat="1" applyFont="1"/>
    <xf numFmtId="165" fontId="6" fillId="0" borderId="0" xfId="18" applyFont="1" applyAlignment="1">
      <alignment horizontal="left"/>
    </xf>
    <xf numFmtId="165" fontId="3" fillId="0" borderId="0" xfId="18" applyFont="1"/>
    <xf numFmtId="3" fontId="3" fillId="0" borderId="0" xfId="18" applyNumberFormat="1" applyFont="1" applyBorder="1"/>
    <xf numFmtId="3" fontId="3" fillId="0" borderId="0" xfId="18" applyNumberFormat="1" applyFont="1"/>
    <xf numFmtId="3" fontId="16" fillId="0" borderId="2" xfId="18" applyNumberFormat="1" applyFont="1" applyBorder="1" applyAlignment="1">
      <alignment horizontal="right"/>
    </xf>
    <xf numFmtId="3" fontId="3" fillId="0" borderId="0" xfId="18" applyNumberFormat="1" applyFont="1" applyBorder="1" applyAlignment="1">
      <alignment horizontal="right"/>
    </xf>
    <xf numFmtId="3" fontId="10" fillId="0" borderId="0" xfId="18" applyNumberFormat="1" applyFont="1" applyBorder="1"/>
    <xf numFmtId="165" fontId="3" fillId="0" borderId="0" xfId="18" applyFont="1" applyBorder="1"/>
    <xf numFmtId="3" fontId="10" fillId="0" borderId="0" xfId="18" applyNumberFormat="1" applyFont="1" applyBorder="1" applyAlignment="1">
      <alignment horizontal="right"/>
    </xf>
    <xf numFmtId="165" fontId="4" fillId="0" borderId="0" xfId="18" applyFont="1" applyAlignment="1">
      <alignment horizontal="left" indent="1"/>
    </xf>
    <xf numFmtId="165" fontId="4" fillId="0" borderId="2" xfId="18" applyFont="1" applyBorder="1" applyAlignment="1">
      <alignment horizontal="left" indent="1"/>
    </xf>
    <xf numFmtId="165" fontId="4" fillId="0" borderId="0" xfId="18" applyFont="1" applyBorder="1" applyAlignment="1">
      <alignment horizontal="left" indent="1"/>
    </xf>
    <xf numFmtId="3" fontId="3" fillId="0" borderId="0" xfId="18" applyNumberFormat="1" applyFont="1" applyFill="1" applyBorder="1" applyAlignment="1">
      <alignment horizontal="right"/>
    </xf>
    <xf numFmtId="165" fontId="4" fillId="0" borderId="0" xfId="18" applyFont="1" applyAlignment="1">
      <alignment horizontal="center"/>
    </xf>
    <xf numFmtId="3" fontId="10" fillId="0" borderId="0" xfId="18" applyNumberFormat="1" applyFont="1" applyFill="1" applyBorder="1"/>
    <xf numFmtId="165" fontId="4" fillId="0" borderId="0" xfId="19" applyFont="1" applyBorder="1"/>
    <xf numFmtId="3" fontId="3" fillId="0" borderId="0" xfId="19" applyNumberFormat="1" applyFont="1" applyAlignment="1">
      <alignment horizontal="right"/>
    </xf>
    <xf numFmtId="3" fontId="3" fillId="0" borderId="0" xfId="19" applyNumberFormat="1" applyFont="1" applyBorder="1"/>
    <xf numFmtId="164" fontId="3" fillId="0" borderId="0" xfId="20" applyFont="1" applyAlignment="1">
      <alignment horizontal="left"/>
    </xf>
    <xf numFmtId="165" fontId="3" fillId="0" borderId="0" xfId="19" applyFont="1"/>
    <xf numFmtId="165" fontId="4" fillId="0" borderId="0" xfId="19" applyFont="1"/>
    <xf numFmtId="0" fontId="4" fillId="0" borderId="2" xfId="4" quotePrefix="1" applyFont="1" applyBorder="1" applyAlignment="1">
      <alignment horizontal="left"/>
    </xf>
    <xf numFmtId="0" fontId="19" fillId="0" borderId="0" xfId="6" applyFont="1"/>
    <xf numFmtId="165" fontId="5" fillId="0" borderId="0" xfId="19" applyFont="1" applyBorder="1"/>
    <xf numFmtId="165" fontId="3" fillId="0" borderId="0" xfId="19" applyFont="1" applyBorder="1" applyAlignment="1">
      <alignment horizontal="center"/>
    </xf>
    <xf numFmtId="165" fontId="6" fillId="0" borderId="0" xfId="19" applyFont="1"/>
    <xf numFmtId="3" fontId="8" fillId="0" borderId="0" xfId="19" applyNumberFormat="1" applyFont="1" applyAlignment="1"/>
    <xf numFmtId="3" fontId="3" fillId="0" borderId="0" xfId="19" applyNumberFormat="1" applyFont="1" applyAlignment="1"/>
    <xf numFmtId="3" fontId="3" fillId="0" borderId="0" xfId="19" applyNumberFormat="1" applyFont="1"/>
    <xf numFmtId="165" fontId="4" fillId="0" borderId="0" xfId="19" quotePrefix="1" applyFont="1" applyAlignment="1">
      <alignment horizontal="left"/>
    </xf>
    <xf numFmtId="165" fontId="4" fillId="0" borderId="2" xfId="19" applyFont="1" applyBorder="1"/>
    <xf numFmtId="3" fontId="3" fillId="0" borderId="2" xfId="19" applyNumberFormat="1" applyFont="1" applyBorder="1" applyAlignment="1"/>
    <xf numFmtId="165" fontId="5" fillId="0" borderId="0" xfId="19" applyFont="1"/>
    <xf numFmtId="0" fontId="4" fillId="0" borderId="0" xfId="6" applyFont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right"/>
    </xf>
    <xf numFmtId="165" fontId="5" fillId="0" borderId="0" xfId="5" applyFont="1" applyBorder="1"/>
    <xf numFmtId="3" fontId="8" fillId="0" borderId="0" xfId="5" applyNumberFormat="1" applyFont="1" applyFill="1" applyBorder="1" applyAlignment="1">
      <alignment horizontal="right"/>
    </xf>
    <xf numFmtId="167" fontId="3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Border="1" applyAlignment="1" applyProtection="1">
      <alignment horizontal="right"/>
    </xf>
    <xf numFmtId="167" fontId="3" fillId="0" borderId="2" xfId="0" applyNumberFormat="1" applyFont="1" applyFill="1" applyBorder="1" applyAlignment="1" applyProtection="1">
      <alignment horizontal="right"/>
    </xf>
    <xf numFmtId="165" fontId="5" fillId="0" borderId="0" xfId="5" applyFont="1" applyAlignment="1"/>
    <xf numFmtId="165" fontId="4" fillId="0" borderId="5" xfId="5" quotePrefix="1" applyFont="1" applyBorder="1" applyAlignment="1">
      <alignment horizontal="right"/>
    </xf>
    <xf numFmtId="165" fontId="4" fillId="0" borderId="5" xfId="5" applyFont="1" applyBorder="1" applyAlignment="1">
      <alignment horizontal="right" wrapText="1"/>
    </xf>
    <xf numFmtId="165" fontId="4" fillId="0" borderId="5" xfId="5" quotePrefix="1" applyFont="1" applyBorder="1" applyAlignment="1">
      <alignment horizontal="right" wrapText="1"/>
    </xf>
    <xf numFmtId="165" fontId="4" fillId="0" borderId="0" xfId="5" quotePrefix="1" applyFont="1" applyBorder="1" applyAlignment="1">
      <alignment wrapText="1"/>
    </xf>
    <xf numFmtId="165" fontId="4" fillId="0" borderId="0" xfId="5" quotePrefix="1" applyFont="1" applyBorder="1" applyAlignment="1">
      <alignment horizontal="right"/>
    </xf>
    <xf numFmtId="165" fontId="4" fillId="0" borderId="0" xfId="5" applyFont="1" applyBorder="1" applyAlignment="1">
      <alignment horizontal="right" wrapText="1"/>
    </xf>
    <xf numFmtId="165" fontId="4" fillId="0" borderId="0" xfId="5" quotePrefix="1" applyFont="1" applyBorder="1" applyAlignment="1">
      <alignment horizontal="right" wrapText="1"/>
    </xf>
    <xf numFmtId="165" fontId="4" fillId="0" borderId="2" xfId="5" quotePrefix="1" applyFont="1" applyBorder="1" applyAlignment="1">
      <alignment horizontal="left" wrapText="1"/>
    </xf>
    <xf numFmtId="165" fontId="3" fillId="0" borderId="0" xfId="5" applyFont="1" applyBorder="1" applyAlignment="1">
      <alignment horizontal="left" vertical="center" wrapText="1"/>
    </xf>
    <xf numFmtId="167" fontId="8" fillId="0" borderId="0" xfId="19" applyNumberFormat="1" applyFont="1" applyAlignment="1"/>
    <xf numFmtId="167" fontId="3" fillId="0" borderId="0" xfId="19" applyNumberFormat="1" applyFont="1" applyBorder="1"/>
    <xf numFmtId="167" fontId="3" fillId="0" borderId="2" xfId="19" applyNumberFormat="1" applyFont="1" applyBorder="1"/>
    <xf numFmtId="0" fontId="3" fillId="0" borderId="0" xfId="11" applyFont="1"/>
    <xf numFmtId="3" fontId="10" fillId="0" borderId="2" xfId="18" applyNumberFormat="1" applyFont="1" applyBorder="1" applyAlignment="1">
      <alignment horizontal="right"/>
    </xf>
    <xf numFmtId="3" fontId="8" fillId="0" borderId="0" xfId="18" applyNumberFormat="1" applyFont="1" applyAlignment="1">
      <alignment horizontal="right"/>
    </xf>
    <xf numFmtId="165" fontId="3" fillId="0" borderId="0" xfId="5" applyFont="1" applyBorder="1" applyAlignment="1">
      <alignment vertical="center"/>
    </xf>
    <xf numFmtId="165" fontId="4" fillId="0" borderId="0" xfId="18" applyFont="1" applyBorder="1" applyAlignment="1">
      <alignment horizontal="left" wrapText="1"/>
    </xf>
    <xf numFmtId="3" fontId="8" fillId="0" borderId="0" xfId="0" applyNumberFormat="1" applyFont="1" applyFill="1" applyBorder="1" applyAlignment="1" applyProtection="1">
      <alignment horizontal="right"/>
    </xf>
    <xf numFmtId="3" fontId="8" fillId="0" borderId="0" xfId="5" applyNumberFormat="1" applyFont="1" applyBorder="1" applyProtection="1"/>
    <xf numFmtId="164" fontId="5" fillId="0" borderId="0" xfId="0" applyFont="1" applyBorder="1"/>
    <xf numFmtId="4" fontId="3" fillId="0" borderId="0" xfId="0" applyNumberFormat="1" applyFont="1" applyFill="1" applyAlignment="1" applyProtection="1">
      <alignment horizontal="right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4" fontId="8" fillId="0" borderId="0" xfId="5" applyNumberFormat="1" applyFont="1" applyFill="1" applyBorder="1" applyAlignment="1">
      <alignment horizontal="right"/>
    </xf>
    <xf numFmtId="4" fontId="3" fillId="0" borderId="0" xfId="5" applyNumberFormat="1" applyFont="1" applyAlignment="1">
      <alignment horizontal="right"/>
    </xf>
    <xf numFmtId="4" fontId="8" fillId="0" borderId="0" xfId="5" applyNumberFormat="1" applyFont="1" applyFill="1" applyAlignment="1">
      <alignment horizontal="right"/>
    </xf>
    <xf numFmtId="4" fontId="3" fillId="0" borderId="0" xfId="5" applyNumberFormat="1" applyFont="1" applyFill="1" applyAlignment="1">
      <alignment horizontal="right"/>
    </xf>
    <xf numFmtId="4" fontId="3" fillId="0" borderId="0" xfId="5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 applyProtection="1">
      <alignment horizontal="right"/>
    </xf>
    <xf numFmtId="165" fontId="4" fillId="0" borderId="0" xfId="18" applyFont="1" applyBorder="1" applyAlignment="1">
      <alignment horizontal="left" wrapText="1"/>
    </xf>
    <xf numFmtId="0" fontId="3" fillId="0" borderId="0" xfId="6" applyFont="1" applyAlignment="1">
      <alignment horizontal="left"/>
    </xf>
    <xf numFmtId="0" fontId="3" fillId="0" borderId="4" xfId="6" applyFont="1" applyBorder="1" applyAlignment="1">
      <alignment horizontal="left"/>
    </xf>
    <xf numFmtId="165" fontId="28" fillId="0" borderId="0" xfId="19" applyFont="1"/>
    <xf numFmtId="165" fontId="31" fillId="0" borderId="0" xfId="19" applyFont="1" applyFill="1" applyBorder="1" applyAlignment="1" applyProtection="1">
      <alignment horizontal="left" vertical="center" wrapText="1" indent="2"/>
      <protection hidden="1"/>
    </xf>
    <xf numFmtId="165" fontId="25" fillId="0" borderId="0" xfId="19" applyFont="1" applyFill="1" applyBorder="1" applyAlignment="1" applyProtection="1">
      <alignment horizontal="center" vertical="center" wrapText="1"/>
      <protection hidden="1"/>
    </xf>
    <xf numFmtId="165" fontId="8" fillId="0" borderId="0" xfId="18" applyFont="1" applyBorder="1" applyAlignment="1">
      <alignment horizontal="right" wrapText="1"/>
    </xf>
    <xf numFmtId="0" fontId="34" fillId="0" borderId="0" xfId="7" applyFont="1"/>
    <xf numFmtId="165" fontId="29" fillId="0" borderId="0" xfId="19" applyFont="1" applyFill="1" applyBorder="1" applyAlignment="1" applyProtection="1">
      <alignment horizontal="left" vertical="center" wrapText="1"/>
      <protection hidden="1"/>
    </xf>
    <xf numFmtId="165" fontId="29" fillId="0" borderId="2" xfId="19" applyFont="1" applyFill="1" applyBorder="1" applyAlignment="1" applyProtection="1">
      <alignment horizontal="left" vertical="center" wrapText="1"/>
      <protection hidden="1"/>
    </xf>
    <xf numFmtId="165" fontId="33" fillId="0" borderId="0" xfId="19" applyFont="1" applyFill="1" applyBorder="1" applyAlignment="1" applyProtection="1">
      <alignment horizontal="left" vertical="center" wrapText="1" indent="1"/>
      <protection hidden="1"/>
    </xf>
    <xf numFmtId="164" fontId="4" fillId="0" borderId="0" xfId="0" applyFont="1" applyBorder="1" applyAlignment="1">
      <alignment horizontal="center"/>
    </xf>
    <xf numFmtId="165" fontId="3" fillId="0" borderId="4" xfId="18" applyFont="1" applyBorder="1"/>
    <xf numFmtId="165" fontId="8" fillId="0" borderId="0" xfId="18" applyFont="1" applyBorder="1" applyAlignment="1">
      <alignment horizontal="right"/>
    </xf>
    <xf numFmtId="0" fontId="3" fillId="0" borderId="0" xfId="6" applyFont="1" applyBorder="1"/>
    <xf numFmtId="0" fontId="4" fillId="0" borderId="0" xfId="6" applyFont="1" applyBorder="1"/>
    <xf numFmtId="0" fontId="4" fillId="0" borderId="0" xfId="4" applyFont="1" applyBorder="1" applyAlignment="1">
      <alignment horizontal="left"/>
    </xf>
    <xf numFmtId="165" fontId="5" fillId="0" borderId="0" xfId="18" applyFont="1" applyBorder="1"/>
    <xf numFmtId="165" fontId="29" fillId="0" borderId="0" xfId="19" applyFont="1" applyFill="1" applyBorder="1" applyAlignment="1" applyProtection="1">
      <alignment horizontal="left" vertical="center" wrapText="1" indent="2"/>
      <protection hidden="1"/>
    </xf>
    <xf numFmtId="165" fontId="6" fillId="0" borderId="0" xfId="19" applyFont="1" applyBorder="1" applyAlignment="1"/>
    <xf numFmtId="168" fontId="3" fillId="0" borderId="0" xfId="19" applyNumberFormat="1" applyFont="1" applyBorder="1"/>
    <xf numFmtId="168" fontId="3" fillId="0" borderId="0" xfId="19" applyNumberFormat="1" applyFont="1"/>
    <xf numFmtId="165" fontId="4" fillId="0" borderId="0" xfId="19" applyFont="1" applyAlignment="1">
      <alignment horizontal="left"/>
    </xf>
    <xf numFmtId="165" fontId="6" fillId="0" borderId="0" xfId="19" applyFont="1" applyAlignment="1"/>
    <xf numFmtId="168" fontId="3" fillId="0" borderId="0" xfId="19" applyNumberFormat="1" applyFont="1" applyFill="1" applyBorder="1"/>
    <xf numFmtId="165" fontId="3" fillId="0" borderId="0" xfId="19" applyFont="1" applyFill="1"/>
    <xf numFmtId="168" fontId="3" fillId="0" borderId="0" xfId="19" applyNumberFormat="1" applyFont="1" applyFill="1"/>
    <xf numFmtId="165" fontId="4" fillId="0" borderId="0" xfId="19" applyFont="1" applyBorder="1" applyAlignment="1">
      <alignment horizontal="left"/>
    </xf>
    <xf numFmtId="165" fontId="3" fillId="0" borderId="0" xfId="19" applyFont="1" applyFill="1" applyBorder="1" applyAlignment="1">
      <alignment horizontal="right"/>
    </xf>
    <xf numFmtId="165" fontId="3" fillId="0" borderId="0" xfId="19" applyFont="1" applyFill="1" applyBorder="1" applyAlignment="1">
      <alignment horizontal="left"/>
    </xf>
    <xf numFmtId="165" fontId="3" fillId="0" borderId="0" xfId="19" quotePrefix="1" applyFont="1" applyFill="1" applyAlignment="1" applyProtection="1">
      <alignment horizontal="left"/>
    </xf>
    <xf numFmtId="165" fontId="24" fillId="0" borderId="0" xfId="19" applyFont="1" applyBorder="1" applyAlignment="1">
      <alignment horizontal="left"/>
    </xf>
    <xf numFmtId="165" fontId="24" fillId="0" borderId="0" xfId="19" applyFont="1" applyBorder="1" applyAlignment="1">
      <alignment horizontal="right"/>
    </xf>
    <xf numFmtId="165" fontId="3" fillId="0" borderId="0" xfId="19" applyFont="1" applyFill="1" applyAlignment="1" applyProtection="1">
      <alignment horizontal="left"/>
    </xf>
    <xf numFmtId="168" fontId="3" fillId="0" borderId="0" xfId="19" applyNumberFormat="1" applyFont="1" applyBorder="1" applyAlignment="1">
      <alignment horizontal="right"/>
    </xf>
    <xf numFmtId="168" fontId="3" fillId="0" borderId="0" xfId="19" applyNumberFormat="1" applyFont="1" applyAlignment="1">
      <alignment horizontal="right"/>
    </xf>
    <xf numFmtId="168" fontId="3" fillId="0" borderId="0" xfId="19" applyNumberFormat="1" applyFont="1" applyFill="1" applyBorder="1" applyAlignment="1">
      <alignment horizontal="right"/>
    </xf>
    <xf numFmtId="165" fontId="3" fillId="0" borderId="0" xfId="19" applyFont="1" applyAlignment="1">
      <alignment horizontal="right"/>
    </xf>
    <xf numFmtId="165" fontId="3" fillId="0" borderId="0" xfId="19" applyFont="1" applyFill="1" applyAlignment="1">
      <alignment horizontal="right"/>
    </xf>
    <xf numFmtId="168" fontId="3" fillId="0" borderId="0" xfId="19" applyNumberFormat="1" applyFont="1" applyFill="1" applyAlignment="1">
      <alignment horizontal="right"/>
    </xf>
    <xf numFmtId="165" fontId="3" fillId="0" borderId="0" xfId="18" applyFont="1" applyBorder="1" applyAlignment="1"/>
    <xf numFmtId="165" fontId="3" fillId="0" borderId="4" xfId="18" applyFont="1" applyBorder="1" applyAlignment="1"/>
    <xf numFmtId="164" fontId="3" fillId="0" borderId="4" xfId="0" applyFont="1" applyBorder="1" applyAlignment="1">
      <alignment horizontal="left"/>
    </xf>
    <xf numFmtId="165" fontId="4" fillId="0" borderId="2" xfId="18" applyFont="1" applyBorder="1" applyAlignment="1">
      <alignment horizontal="center"/>
    </xf>
    <xf numFmtId="0" fontId="3" fillId="0" borderId="0" xfId="6" applyFont="1" applyFill="1"/>
    <xf numFmtId="165" fontId="4" fillId="0" borderId="0" xfId="18" applyFont="1" applyFill="1" applyBorder="1"/>
    <xf numFmtId="165" fontId="6" fillId="0" borderId="0" xfId="18" quotePrefix="1" applyFont="1" applyFill="1" applyAlignment="1">
      <alignment horizontal="left"/>
    </xf>
    <xf numFmtId="165" fontId="4" fillId="0" borderId="0" xfId="18" applyFont="1" applyFill="1" applyAlignment="1">
      <alignment horizontal="left" indent="1"/>
    </xf>
    <xf numFmtId="165" fontId="4" fillId="0" borderId="2" xfId="18" applyFont="1" applyFill="1" applyBorder="1" applyAlignment="1">
      <alignment horizontal="left" indent="1"/>
    </xf>
    <xf numFmtId="167" fontId="3" fillId="0" borderId="0" xfId="2" applyNumberFormat="1" applyFont="1" applyBorder="1"/>
    <xf numFmtId="167" fontId="3" fillId="0" borderId="0" xfId="2" applyNumberFormat="1" applyFont="1"/>
    <xf numFmtId="167" fontId="3" fillId="0" borderId="0" xfId="2" applyNumberFormat="1" applyFont="1" applyBorder="1" applyAlignment="1">
      <alignment horizontal="right"/>
    </xf>
    <xf numFmtId="167" fontId="3" fillId="0" borderId="2" xfId="2" applyNumberFormat="1" applyFont="1" applyBorder="1" applyAlignment="1">
      <alignment horizontal="right"/>
    </xf>
    <xf numFmtId="167" fontId="3" fillId="0" borderId="2" xfId="2" applyNumberFormat="1" applyFont="1" applyBorder="1"/>
    <xf numFmtId="0" fontId="5" fillId="0" borderId="0" xfId="2" applyFont="1" applyFill="1"/>
    <xf numFmtId="0" fontId="5" fillId="0" borderId="0" xfId="2" applyFont="1" applyFill="1" applyBorder="1"/>
    <xf numFmtId="0" fontId="4" fillId="0" borderId="2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67" fontId="3" fillId="0" borderId="0" xfId="2" applyNumberFormat="1" applyFont="1" applyFill="1" applyBorder="1"/>
    <xf numFmtId="3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2" applyNumberFormat="1" applyFont="1" applyFill="1" applyBorder="1" applyAlignment="1">
      <alignment horizontal="right"/>
    </xf>
    <xf numFmtId="3" fontId="3" fillId="0" borderId="2" xfId="2" applyNumberFormat="1" applyFont="1" applyFill="1" applyBorder="1"/>
    <xf numFmtId="1" fontId="5" fillId="0" borderId="0" xfId="2" applyNumberFormat="1" applyFont="1" applyFill="1"/>
    <xf numFmtId="0" fontId="3" fillId="0" borderId="0" xfId="2" applyFont="1" applyFill="1" applyBorder="1" applyAlignment="1">
      <alignment horizontal="left"/>
    </xf>
    <xf numFmtId="167" fontId="3" fillId="0" borderId="2" xfId="2" applyNumberFormat="1" applyFont="1" applyFill="1" applyBorder="1" applyAlignment="1">
      <alignment horizontal="right"/>
    </xf>
    <xf numFmtId="167" fontId="3" fillId="0" borderId="2" xfId="2" applyNumberFormat="1" applyFont="1" applyFill="1" applyBorder="1"/>
    <xf numFmtId="165" fontId="3" fillId="0" borderId="4" xfId="19" applyFont="1" applyFill="1" applyBorder="1" applyAlignment="1">
      <alignment horizontal="left"/>
    </xf>
    <xf numFmtId="0" fontId="5" fillId="0" borderId="0" xfId="17" applyFont="1"/>
    <xf numFmtId="165" fontId="17" fillId="0" borderId="0" xfId="19" applyFont="1" applyFill="1" applyBorder="1" applyAlignment="1" applyProtection="1">
      <alignment horizontal="left"/>
    </xf>
    <xf numFmtId="165" fontId="6" fillId="0" borderId="0" xfId="19" applyFont="1" applyFill="1" applyBorder="1" applyAlignment="1">
      <alignment horizontal="left"/>
    </xf>
    <xf numFmtId="3" fontId="3" fillId="0" borderId="0" xfId="6" applyNumberFormat="1" applyFont="1" applyAlignment="1">
      <alignment horizontal="right"/>
    </xf>
    <xf numFmtId="3" fontId="3" fillId="0" borderId="0" xfId="19" applyNumberFormat="1" applyFont="1" applyFill="1" applyBorder="1" applyAlignment="1">
      <alignment horizontal="right"/>
    </xf>
    <xf numFmtId="168" fontId="23" fillId="0" borderId="0" xfId="19" applyNumberFormat="1" applyFont="1" applyFill="1" applyBorder="1" applyAlignment="1">
      <alignment horizontal="right"/>
    </xf>
    <xf numFmtId="168" fontId="23" fillId="0" borderId="0" xfId="19" applyNumberFormat="1" applyFont="1" applyFill="1" applyAlignment="1">
      <alignment horizontal="right"/>
    </xf>
    <xf numFmtId="168" fontId="23" fillId="0" borderId="0" xfId="19" applyNumberFormat="1" applyFont="1" applyFill="1"/>
    <xf numFmtId="168" fontId="23" fillId="0" borderId="0" xfId="19" applyNumberFormat="1" applyFont="1"/>
    <xf numFmtId="165" fontId="8" fillId="0" borderId="0" xfId="19" applyFont="1" applyFill="1" applyAlignment="1" applyProtection="1">
      <alignment horizontal="left"/>
    </xf>
    <xf numFmtId="165" fontId="3" fillId="0" borderId="4" xfId="19" applyFont="1" applyBorder="1" applyAlignment="1"/>
    <xf numFmtId="168" fontId="41" fillId="0" borderId="0" xfId="19" applyNumberFormat="1" applyFont="1" applyFill="1" applyBorder="1" applyAlignment="1">
      <alignment horizontal="left"/>
    </xf>
    <xf numFmtId="0" fontId="5" fillId="0" borderId="0" xfId="17" applyFont="1" applyBorder="1"/>
    <xf numFmtId="0" fontId="4" fillId="0" borderId="0" xfId="6" applyFont="1" applyFill="1"/>
    <xf numFmtId="165" fontId="4" fillId="0" borderId="0" xfId="18" applyFont="1" applyFill="1" applyAlignment="1">
      <alignment horizontal="center"/>
    </xf>
    <xf numFmtId="164" fontId="4" fillId="0" borderId="0" xfId="0" applyFont="1" applyFill="1" applyAlignment="1">
      <alignment horizontal="center"/>
    </xf>
    <xf numFmtId="164" fontId="4" fillId="0" borderId="2" xfId="0" applyFont="1" applyFill="1" applyBorder="1" applyAlignment="1">
      <alignment horizontal="center"/>
    </xf>
    <xf numFmtId="165" fontId="3" fillId="0" borderId="0" xfId="5" applyFont="1" applyFill="1" applyAlignment="1" applyProtection="1">
      <alignment horizontal="left"/>
    </xf>
    <xf numFmtId="0" fontId="3" fillId="0" borderId="0" xfId="2" applyFont="1" applyFill="1" applyAlignment="1">
      <alignment horizontal="left"/>
    </xf>
    <xf numFmtId="165" fontId="4" fillId="0" borderId="0" xfId="18" applyFont="1" applyFill="1"/>
    <xf numFmtId="3" fontId="3" fillId="0" borderId="4" xfId="0" applyNumberFormat="1" applyFont="1" applyFill="1" applyBorder="1" applyAlignment="1" applyProtection="1">
      <alignment horizontal="right"/>
    </xf>
    <xf numFmtId="3" fontId="3" fillId="0" borderId="4" xfId="5" applyNumberFormat="1" applyFont="1" applyFill="1" applyBorder="1" applyAlignment="1" applyProtection="1">
      <alignment horizontal="right"/>
    </xf>
    <xf numFmtId="164" fontId="5" fillId="0" borderId="0" xfId="0" applyFont="1" applyBorder="1" applyAlignment="1">
      <alignment horizontal="left" indent="1"/>
    </xf>
    <xf numFmtId="167" fontId="3" fillId="0" borderId="0" xfId="0" applyNumberFormat="1" applyFont="1" applyAlignment="1" applyProtection="1">
      <alignment horizontal="right"/>
    </xf>
    <xf numFmtId="164" fontId="6" fillId="0" borderId="0" xfId="0" applyFont="1" applyBorder="1" applyAlignment="1">
      <alignment wrapText="1"/>
    </xf>
    <xf numFmtId="164" fontId="6" fillId="0" borderId="0" xfId="0" applyFont="1" applyBorder="1" applyAlignment="1"/>
    <xf numFmtId="0" fontId="5" fillId="0" borderId="0" xfId="6" applyFont="1" applyBorder="1"/>
    <xf numFmtId="0" fontId="5" fillId="0" borderId="0" xfId="6" applyFont="1" applyAlignment="1"/>
    <xf numFmtId="167" fontId="3" fillId="0" borderId="0" xfId="5" applyNumberFormat="1" applyFont="1" applyBorder="1" applyAlignment="1">
      <alignment horizontal="right"/>
    </xf>
    <xf numFmtId="165" fontId="3" fillId="0" borderId="4" xfId="5" applyFont="1" applyBorder="1"/>
    <xf numFmtId="0" fontId="3" fillId="0" borderId="4" xfId="1" applyFont="1" applyBorder="1" applyAlignment="1">
      <alignment horizontal="left"/>
    </xf>
    <xf numFmtId="37" fontId="3" fillId="0" borderId="0" xfId="5" applyNumberFormat="1" applyFont="1" applyBorder="1" applyProtection="1"/>
    <xf numFmtId="165" fontId="45" fillId="3" borderId="0" xfId="18" quotePrefix="1" applyFont="1" applyFill="1" applyBorder="1" applyAlignment="1">
      <alignment horizontal="center"/>
    </xf>
    <xf numFmtId="165" fontId="42" fillId="3" borderId="0" xfId="18" applyFont="1" applyFill="1" applyBorder="1" applyAlignment="1">
      <alignment horizontal="right" wrapText="1"/>
    </xf>
    <xf numFmtId="165" fontId="43" fillId="3" borderId="6" xfId="18" applyFont="1" applyFill="1" applyBorder="1" applyAlignment="1">
      <alignment horizontal="center"/>
    </xf>
    <xf numFmtId="165" fontId="46" fillId="3" borderId="6" xfId="18" applyFont="1" applyFill="1" applyBorder="1" applyAlignment="1">
      <alignment horizontal="center"/>
    </xf>
    <xf numFmtId="165" fontId="43" fillId="3" borderId="0" xfId="18" applyFont="1" applyFill="1" applyBorder="1" applyAlignment="1"/>
    <xf numFmtId="165" fontId="43" fillId="3" borderId="0" xfId="18" applyFont="1" applyFill="1" applyBorder="1" applyAlignment="1">
      <alignment horizontal="right"/>
    </xf>
    <xf numFmtId="0" fontId="3" fillId="0" borderId="4" xfId="2" applyFont="1" applyBorder="1" applyAlignment="1">
      <alignment horizontal="left"/>
    </xf>
    <xf numFmtId="164" fontId="28" fillId="0" borderId="0" xfId="0" applyFont="1"/>
    <xf numFmtId="0" fontId="50" fillId="4" borderId="8" xfId="23" applyFont="1" applyFill="1" applyBorder="1" applyAlignment="1" applyProtection="1">
      <alignment horizontal="center"/>
      <protection locked="0"/>
    </xf>
    <xf numFmtId="0" fontId="43" fillId="3" borderId="0" xfId="2" applyFont="1" applyFill="1" applyBorder="1" applyAlignment="1">
      <alignment vertical="center"/>
    </xf>
    <xf numFmtId="1" fontId="53" fillId="3" borderId="0" xfId="2" applyNumberFormat="1" applyFont="1" applyFill="1" applyBorder="1" applyAlignment="1">
      <alignment vertical="center"/>
    </xf>
    <xf numFmtId="0" fontId="53" fillId="3" borderId="0" xfId="2" applyFont="1" applyFill="1" applyBorder="1" applyAlignment="1">
      <alignment vertical="center"/>
    </xf>
    <xf numFmtId="0" fontId="43" fillId="3" borderId="0" xfId="2" applyFont="1" applyFill="1" applyBorder="1" applyAlignment="1">
      <alignment horizontal="left" vertical="center"/>
    </xf>
    <xf numFmtId="0" fontId="43" fillId="3" borderId="0" xfId="2" applyFont="1" applyFill="1" applyBorder="1" applyAlignment="1" applyProtection="1">
      <alignment horizontal="right" vertical="center"/>
    </xf>
    <xf numFmtId="0" fontId="43" fillId="3" borderId="0" xfId="2" applyFont="1" applyFill="1" applyBorder="1" applyAlignment="1" applyProtection="1">
      <alignment horizontal="right" vertical="center" wrapText="1"/>
    </xf>
    <xf numFmtId="164" fontId="24" fillId="0" borderId="0" xfId="0" applyFont="1" applyBorder="1" applyAlignment="1"/>
    <xf numFmtId="0" fontId="2" fillId="0" borderId="0" xfId="2" applyFont="1" applyAlignment="1"/>
    <xf numFmtId="0" fontId="50" fillId="4" borderId="0" xfId="23" applyFont="1" applyFill="1" applyBorder="1" applyAlignment="1" applyProtection="1">
      <alignment horizontal="center"/>
      <protection locked="0"/>
    </xf>
    <xf numFmtId="165" fontId="38" fillId="0" borderId="0" xfId="18" applyFont="1" applyBorder="1" applyAlignment="1"/>
    <xf numFmtId="165" fontId="3" fillId="0" borderId="0" xfId="5" applyFont="1" applyAlignment="1"/>
    <xf numFmtId="165" fontId="3" fillId="0" borderId="0" xfId="5" applyFont="1" applyAlignment="1">
      <alignment horizontal="left"/>
    </xf>
    <xf numFmtId="165" fontId="3" fillId="0" borderId="0" xfId="5" applyFont="1" applyAlignment="1">
      <alignment horizontal="center"/>
    </xf>
    <xf numFmtId="165" fontId="3" fillId="0" borderId="0" xfId="5" applyFont="1" applyAlignment="1">
      <alignment horizontal="right"/>
    </xf>
    <xf numFmtId="165" fontId="3" fillId="0" borderId="0" xfId="18" applyFont="1" applyAlignment="1"/>
    <xf numFmtId="165" fontId="3" fillId="0" borderId="4" xfId="18" applyFont="1" applyFill="1" applyBorder="1" applyAlignment="1"/>
    <xf numFmtId="165" fontId="3" fillId="0" borderId="0" xfId="18" applyFont="1" applyFill="1" applyBorder="1" applyAlignment="1"/>
    <xf numFmtId="0" fontId="3" fillId="0" borderId="0" xfId="6" applyFont="1" applyAlignment="1"/>
    <xf numFmtId="0" fontId="3" fillId="0" borderId="0" xfId="6" applyFont="1" applyBorder="1" applyAlignment="1"/>
    <xf numFmtId="165" fontId="3" fillId="0" borderId="4" xfId="5" applyFont="1" applyBorder="1" applyAlignment="1"/>
    <xf numFmtId="165" fontId="32" fillId="0" borderId="0" xfId="19" applyFont="1" applyAlignment="1"/>
    <xf numFmtId="165" fontId="3" fillId="0" borderId="0" xfId="5" applyFont="1" applyBorder="1" applyAlignment="1">
      <alignment horizontal="left"/>
    </xf>
    <xf numFmtId="165" fontId="3" fillId="0" borderId="0" xfId="5" applyFont="1" applyBorder="1" applyAlignment="1"/>
    <xf numFmtId="165" fontId="3" fillId="0" borderId="0" xfId="5" applyFont="1" applyBorder="1" applyAlignment="1" applyProtection="1">
      <alignment horizontal="left"/>
    </xf>
    <xf numFmtId="165" fontId="3" fillId="0" borderId="0" xfId="19" applyFont="1" applyAlignment="1"/>
    <xf numFmtId="168" fontId="3" fillId="0" borderId="0" xfId="19" applyNumberFormat="1" applyFont="1" applyFill="1" applyBorder="1" applyAlignment="1"/>
    <xf numFmtId="168" fontId="3" fillId="0" borderId="0" xfId="19" applyNumberFormat="1" applyFont="1" applyBorder="1" applyAlignment="1"/>
    <xf numFmtId="1" fontId="3" fillId="0" borderId="0" xfId="2" applyNumberFormat="1" applyFont="1" applyFill="1" applyAlignment="1"/>
    <xf numFmtId="0" fontId="3" fillId="0" borderId="0" xfId="2" applyFont="1" applyFill="1" applyAlignment="1"/>
    <xf numFmtId="3" fontId="3" fillId="0" borderId="0" xfId="2" applyNumberFormat="1" applyFont="1" applyFill="1" applyBorder="1" applyAlignment="1"/>
    <xf numFmtId="1" fontId="3" fillId="0" borderId="0" xfId="2" applyNumberFormat="1" applyFont="1" applyAlignment="1"/>
    <xf numFmtId="0" fontId="3" fillId="0" borderId="0" xfId="2" applyFont="1" applyAlignment="1"/>
    <xf numFmtId="168" fontId="3" fillId="0" borderId="4" xfId="19" applyNumberFormat="1" applyFont="1" applyBorder="1" applyAlignment="1"/>
    <xf numFmtId="165" fontId="3" fillId="0" borderId="0" xfId="19" applyFont="1" applyFill="1" applyAlignment="1"/>
    <xf numFmtId="0" fontId="3" fillId="0" borderId="0" xfId="17" applyFont="1" applyAlignment="1"/>
    <xf numFmtId="165" fontId="3" fillId="0" borderId="0" xfId="5" applyFont="1" applyBorder="1" applyAlignment="1">
      <alignment horizontal="left" wrapText="1"/>
    </xf>
    <xf numFmtId="37" fontId="3" fillId="0" borderId="0" xfId="0" applyNumberFormat="1" applyFont="1" applyAlignment="1" applyProtection="1"/>
    <xf numFmtId="165" fontId="3" fillId="0" borderId="0" xfId="16" applyFont="1" applyAlignment="1"/>
    <xf numFmtId="164" fontId="3" fillId="0" borderId="0" xfId="0" applyFont="1" applyBorder="1" applyAlignment="1"/>
    <xf numFmtId="164" fontId="3" fillId="0" borderId="0" xfId="0" applyFont="1" applyAlignment="1"/>
    <xf numFmtId="164" fontId="24" fillId="0" borderId="0" xfId="0" applyFont="1" applyBorder="1" applyAlignment="1">
      <alignment wrapText="1"/>
    </xf>
    <xf numFmtId="164" fontId="24" fillId="0" borderId="0" xfId="0" applyFont="1" applyBorder="1" applyAlignment="1">
      <alignment horizontal="left" indent="1"/>
    </xf>
    <xf numFmtId="164" fontId="3" fillId="0" borderId="0" xfId="0" applyFont="1" applyBorder="1" applyAlignment="1">
      <alignment horizontal="left" indent="1"/>
    </xf>
    <xf numFmtId="164" fontId="3" fillId="0" borderId="0" xfId="0" applyFont="1" applyBorder="1" applyAlignment="1">
      <alignment horizontal="left" indent="2"/>
    </xf>
    <xf numFmtId="164" fontId="3" fillId="0" borderId="0" xfId="0" applyFont="1" applyFill="1" applyBorder="1" applyAlignment="1">
      <alignment horizontal="left" indent="1"/>
    </xf>
    <xf numFmtId="164" fontId="3" fillId="0" borderId="0" xfId="0" applyFont="1" applyBorder="1"/>
    <xf numFmtId="164" fontId="55" fillId="0" borderId="0" xfId="0" applyFont="1" applyProtection="1">
      <protection locked="0"/>
    </xf>
    <xf numFmtId="164" fontId="28" fillId="0" borderId="0" xfId="0" applyFont="1" applyBorder="1"/>
    <xf numFmtId="164" fontId="55" fillId="0" borderId="0" xfId="0" applyFont="1" applyBorder="1" applyAlignment="1" applyProtection="1">
      <alignment horizontal="left" vertical="center"/>
      <protection locked="0"/>
    </xf>
    <xf numFmtId="164" fontId="28" fillId="0" borderId="0" xfId="0" applyFont="1" applyBorder="1" applyAlignment="1">
      <alignment vertical="center"/>
    </xf>
    <xf numFmtId="164" fontId="28" fillId="0" borderId="0" xfId="0" applyFont="1" applyProtection="1">
      <protection locked="0"/>
    </xf>
    <xf numFmtId="164" fontId="56" fillId="0" borderId="0" xfId="23" applyNumberFormat="1" applyFont="1"/>
    <xf numFmtId="164" fontId="27" fillId="0" borderId="0" xfId="0" applyFont="1" applyBorder="1" applyAlignment="1" applyProtection="1">
      <alignment horizontal="left" vertical="center"/>
      <protection locked="0"/>
    </xf>
    <xf numFmtId="164" fontId="56" fillId="0" borderId="0" xfId="23" applyNumberFormat="1" applyFont="1" applyBorder="1" applyAlignment="1" applyProtection="1">
      <alignment horizontal="center" vertical="center"/>
      <protection locked="0"/>
    </xf>
    <xf numFmtId="164" fontId="56" fillId="0" borderId="0" xfId="23" applyNumberFormat="1" applyFont="1" applyProtection="1">
      <protection locked="0"/>
    </xf>
    <xf numFmtId="164" fontId="27" fillId="0" borderId="0" xfId="0" applyFont="1" applyBorder="1" applyAlignment="1" applyProtection="1">
      <alignment vertical="center"/>
      <protection locked="0"/>
    </xf>
    <xf numFmtId="164" fontId="57" fillId="0" borderId="0" xfId="0" applyFont="1" applyProtection="1">
      <protection locked="0"/>
    </xf>
    <xf numFmtId="164" fontId="57" fillId="0" borderId="0" xfId="0" applyFont="1"/>
    <xf numFmtId="164" fontId="57" fillId="0" borderId="0" xfId="0" applyFont="1" applyBorder="1"/>
    <xf numFmtId="164" fontId="57" fillId="0" borderId="0" xfId="0" applyFont="1" applyBorder="1" applyAlignment="1">
      <alignment vertical="center"/>
    </xf>
    <xf numFmtId="164" fontId="56" fillId="0" borderId="0" xfId="23" applyNumberFormat="1" applyFont="1" applyBorder="1" applyAlignment="1" applyProtection="1">
      <alignment vertical="center"/>
      <protection locked="0"/>
    </xf>
    <xf numFmtId="164" fontId="56" fillId="0" borderId="0" xfId="23" applyNumberFormat="1" applyFont="1" applyFill="1" applyBorder="1" applyAlignment="1" applyProtection="1">
      <alignment vertical="center"/>
      <protection locked="0"/>
    </xf>
    <xf numFmtId="164" fontId="28" fillId="0" borderId="0" xfId="0" applyFont="1" applyBorder="1" applyAlignment="1">
      <alignment horizontal="left" vertical="center" wrapText="1"/>
    </xf>
    <xf numFmtId="164" fontId="27" fillId="0" borderId="0" xfId="0" applyFont="1" applyBorder="1" applyProtection="1">
      <protection locked="0"/>
    </xf>
    <xf numFmtId="164" fontId="28" fillId="0" borderId="0" xfId="0" applyFont="1" applyBorder="1" applyAlignment="1" applyProtection="1">
      <alignment horizontal="left" vertical="center"/>
      <protection locked="0"/>
    </xf>
    <xf numFmtId="165" fontId="43" fillId="3" borderId="0" xfId="5" applyFont="1" applyFill="1" applyBorder="1" applyAlignment="1" applyProtection="1">
      <alignment horizontal="left" vertical="center"/>
    </xf>
    <xf numFmtId="1" fontId="43" fillId="3" borderId="0" xfId="5" applyNumberFormat="1" applyFont="1" applyFill="1" applyBorder="1" applyAlignment="1" applyProtection="1">
      <alignment horizontal="right" vertical="center"/>
    </xf>
    <xf numFmtId="170" fontId="8" fillId="0" borderId="0" xfId="5" applyNumberFormat="1" applyFont="1" applyProtection="1"/>
    <xf numFmtId="170" fontId="3" fillId="0" borderId="0" xfId="5" applyNumberFormat="1" applyFont="1" applyAlignment="1">
      <alignment horizontal="right"/>
    </xf>
    <xf numFmtId="170" fontId="3" fillId="0" borderId="0" xfId="5" applyNumberFormat="1" applyFont="1" applyFill="1" applyProtection="1"/>
    <xf numFmtId="170" fontId="3" fillId="0" borderId="0" xfId="5" applyNumberFormat="1" applyFont="1" applyFill="1" applyAlignment="1" applyProtection="1">
      <alignment horizontal="right"/>
    </xf>
    <xf numFmtId="170" fontId="3" fillId="0" borderId="0" xfId="5" applyNumberFormat="1" applyFont="1" applyFill="1" applyAlignment="1">
      <alignment horizontal="right"/>
    </xf>
    <xf numFmtId="170" fontId="8" fillId="0" borderId="0" xfId="5" applyNumberFormat="1" applyFont="1" applyFill="1"/>
    <xf numFmtId="170" fontId="3" fillId="0" borderId="0" xfId="5" applyNumberFormat="1" applyFont="1"/>
    <xf numFmtId="170" fontId="3" fillId="0" borderId="0" xfId="5" applyNumberFormat="1" applyFont="1" applyFill="1"/>
    <xf numFmtId="170" fontId="3" fillId="0" borderId="0" xfId="5" applyNumberFormat="1" applyFont="1" applyFill="1" applyBorder="1"/>
    <xf numFmtId="170" fontId="3" fillId="0" borderId="0" xfId="5" applyNumberFormat="1" applyFont="1" applyProtection="1"/>
    <xf numFmtId="170" fontId="3" fillId="0" borderId="0" xfId="5" applyNumberFormat="1" applyFont="1" applyBorder="1"/>
    <xf numFmtId="170" fontId="3" fillId="0" borderId="0" xfId="5" applyNumberFormat="1" applyFont="1" applyFill="1" applyBorder="1" applyAlignment="1" applyProtection="1">
      <alignment horizontal="right"/>
    </xf>
    <xf numFmtId="170" fontId="8" fillId="0" borderId="0" xfId="5" applyNumberFormat="1" applyFont="1" applyBorder="1" applyAlignment="1" applyProtection="1">
      <alignment horizontal="right"/>
    </xf>
    <xf numFmtId="170" fontId="3" fillId="0" borderId="0" xfId="5" applyNumberFormat="1" applyFont="1" applyFill="1" applyBorder="1" applyAlignment="1">
      <alignment horizontal="right"/>
    </xf>
    <xf numFmtId="170" fontId="3" fillId="0" borderId="2" xfId="5" applyNumberFormat="1" applyFont="1" applyFill="1" applyBorder="1" applyAlignment="1">
      <alignment horizontal="right"/>
    </xf>
    <xf numFmtId="165" fontId="43" fillId="3" borderId="0" xfId="5" applyFont="1" applyFill="1" applyBorder="1" applyAlignment="1" applyProtection="1">
      <alignment horizontal="left" vertical="center" wrapText="1"/>
    </xf>
    <xf numFmtId="165" fontId="8" fillId="0" borderId="0" xfId="5" applyFont="1"/>
    <xf numFmtId="37" fontId="8" fillId="0" borderId="0" xfId="5" applyNumberFormat="1" applyFont="1" applyProtection="1"/>
    <xf numFmtId="170" fontId="8" fillId="0" borderId="0" xfId="5" applyNumberFormat="1" applyFont="1" applyFill="1" applyProtection="1"/>
    <xf numFmtId="170" fontId="8" fillId="0" borderId="2" xfId="5" applyNumberFormat="1" applyFont="1" applyBorder="1" applyProtection="1"/>
    <xf numFmtId="170" fontId="8" fillId="0" borderId="2" xfId="5" applyNumberFormat="1" applyFont="1" applyFill="1" applyBorder="1" applyProtection="1"/>
    <xf numFmtId="170" fontId="3" fillId="0" borderId="0" xfId="5" applyNumberFormat="1" applyFont="1" applyAlignment="1" applyProtection="1">
      <alignment horizontal="right"/>
    </xf>
    <xf numFmtId="170" fontId="3" fillId="0" borderId="2" xfId="5" applyNumberFormat="1" applyFont="1" applyBorder="1" applyProtection="1"/>
    <xf numFmtId="170" fontId="3" fillId="0" borderId="2" xfId="5" applyNumberFormat="1" applyFont="1" applyFill="1" applyBorder="1" applyProtection="1"/>
    <xf numFmtId="170" fontId="3" fillId="0" borderId="0" xfId="5" applyNumberFormat="1" applyFont="1" applyBorder="1" applyProtection="1"/>
    <xf numFmtId="170" fontId="3" fillId="0" borderId="0" xfId="5" applyNumberFormat="1" applyFont="1" applyFill="1" applyBorder="1" applyProtection="1"/>
    <xf numFmtId="170" fontId="3" fillId="0" borderId="2" xfId="5" applyNumberFormat="1" applyFont="1" applyBorder="1"/>
    <xf numFmtId="170" fontId="3" fillId="0" borderId="0" xfId="5" applyNumberFormat="1" applyFont="1" applyAlignment="1" applyProtection="1"/>
    <xf numFmtId="170" fontId="3" fillId="0" borderId="0" xfId="5" applyNumberFormat="1" applyFont="1" applyAlignment="1"/>
    <xf numFmtId="170" fontId="3" fillId="0" borderId="0" xfId="5" applyNumberFormat="1" applyFont="1" applyBorder="1" applyAlignment="1" applyProtection="1"/>
    <xf numFmtId="170" fontId="3" fillId="0" borderId="0" xfId="5" applyNumberFormat="1" applyFont="1" applyFill="1" applyBorder="1" applyAlignment="1" applyProtection="1"/>
    <xf numFmtId="170" fontId="3" fillId="0" borderId="2" xfId="5" applyNumberFormat="1" applyFont="1" applyBorder="1" applyAlignment="1" applyProtection="1"/>
    <xf numFmtId="170" fontId="3" fillId="0" borderId="2" xfId="5" applyNumberFormat="1" applyFont="1" applyFill="1" applyBorder="1" applyAlignment="1" applyProtection="1"/>
    <xf numFmtId="170" fontId="8" fillId="0" borderId="0" xfId="5" applyNumberFormat="1" applyFont="1" applyAlignment="1" applyProtection="1">
      <alignment horizontal="right"/>
    </xf>
    <xf numFmtId="170" fontId="8" fillId="0" borderId="0" xfId="5" applyNumberFormat="1" applyFont="1" applyBorder="1" applyProtection="1"/>
    <xf numFmtId="170" fontId="8" fillId="0" borderId="0" xfId="5" applyNumberFormat="1" applyFont="1" applyFill="1" applyBorder="1" applyProtection="1"/>
    <xf numFmtId="170" fontId="8" fillId="0" borderId="0" xfId="5" applyNumberFormat="1" applyFont="1" applyAlignment="1" applyProtection="1"/>
    <xf numFmtId="170" fontId="8" fillId="0" borderId="0" xfId="5" applyNumberFormat="1" applyFont="1" applyBorder="1" applyAlignment="1" applyProtection="1"/>
    <xf numFmtId="170" fontId="8" fillId="0" borderId="0" xfId="5" applyNumberFormat="1" applyFont="1" applyFill="1" applyBorder="1" applyAlignment="1" applyProtection="1"/>
    <xf numFmtId="164" fontId="43" fillId="3" borderId="0" xfId="0" applyFont="1" applyFill="1" applyBorder="1" applyAlignment="1">
      <alignment vertical="center"/>
    </xf>
    <xf numFmtId="164" fontId="42" fillId="3" borderId="0" xfId="0" applyFont="1" applyFill="1" applyBorder="1" applyAlignment="1" applyProtection="1">
      <alignment horizontal="right" vertical="center"/>
    </xf>
    <xf numFmtId="164" fontId="42" fillId="3" borderId="0" xfId="0" applyFont="1" applyFill="1" applyBorder="1" applyAlignment="1" applyProtection="1">
      <alignment horizontal="right" vertical="center" wrapText="1"/>
    </xf>
    <xf numFmtId="164" fontId="42" fillId="3" borderId="0" xfId="0" applyFont="1" applyFill="1" applyBorder="1" applyAlignment="1" applyProtection="1">
      <alignment horizontal="left" vertical="center"/>
    </xf>
    <xf numFmtId="165" fontId="43" fillId="3" borderId="0" xfId="5" applyFont="1" applyFill="1" applyBorder="1" applyAlignment="1">
      <alignment horizontal="center" vertical="center" wrapText="1"/>
    </xf>
    <xf numFmtId="165" fontId="43" fillId="3" borderId="0" xfId="5" quotePrefix="1" applyFont="1" applyFill="1" applyBorder="1" applyAlignment="1">
      <alignment horizontal="center" vertical="center" wrapText="1"/>
    </xf>
    <xf numFmtId="165" fontId="43" fillId="3" borderId="0" xfId="5" quotePrefix="1" applyFont="1" applyFill="1" applyBorder="1" applyAlignment="1">
      <alignment horizontal="right" vertical="center" wrapText="1"/>
    </xf>
    <xf numFmtId="165" fontId="43" fillId="3" borderId="0" xfId="5" applyFont="1" applyFill="1" applyBorder="1" applyAlignment="1">
      <alignment horizontal="right" vertical="center" wrapText="1"/>
    </xf>
    <xf numFmtId="165" fontId="43" fillId="3" borderId="0" xfId="5" applyFont="1" applyFill="1" applyBorder="1" applyAlignment="1">
      <alignment horizontal="center" vertical="center"/>
    </xf>
    <xf numFmtId="165" fontId="43" fillId="3" borderId="0" xfId="5" quotePrefix="1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165" fontId="43" fillId="3" borderId="0" xfId="5" quotePrefix="1" applyFont="1" applyFill="1" applyBorder="1" applyAlignment="1">
      <alignment horizontal="right" vertical="center"/>
    </xf>
    <xf numFmtId="170" fontId="43" fillId="3" borderId="0" xfId="0" applyNumberFormat="1" applyFont="1" applyFill="1" applyBorder="1" applyAlignment="1">
      <alignment vertical="center"/>
    </xf>
    <xf numFmtId="170" fontId="42" fillId="3" borderId="0" xfId="0" applyNumberFormat="1" applyFont="1" applyFill="1" applyBorder="1" applyAlignment="1" applyProtection="1">
      <alignment horizontal="right" vertical="center"/>
    </xf>
    <xf numFmtId="170" fontId="42" fillId="3" borderId="0" xfId="0" applyNumberFormat="1" applyFont="1" applyFill="1" applyBorder="1" applyAlignment="1" applyProtection="1">
      <alignment horizontal="right" vertical="center" wrapText="1"/>
    </xf>
    <xf numFmtId="170" fontId="42" fillId="3" borderId="0" xfId="0" applyNumberFormat="1" applyFont="1" applyFill="1" applyBorder="1" applyAlignment="1" applyProtection="1">
      <alignment horizontal="left" vertical="center"/>
    </xf>
    <xf numFmtId="170" fontId="3" fillId="0" borderId="0" xfId="0" applyNumberFormat="1" applyFont="1"/>
    <xf numFmtId="170" fontId="8" fillId="0" borderId="0" xfId="0" applyNumberFormat="1" applyFont="1" applyFill="1" applyAlignment="1" applyProtection="1">
      <alignment horizontal="right"/>
    </xf>
    <xf numFmtId="170" fontId="8" fillId="0" borderId="0" xfId="0" applyNumberFormat="1" applyFont="1" applyAlignment="1" applyProtection="1">
      <alignment horizontal="right"/>
    </xf>
    <xf numFmtId="170" fontId="3" fillId="0" borderId="0" xfId="0" applyNumberFormat="1" applyFont="1" applyFill="1" applyAlignment="1" applyProtection="1">
      <alignment horizontal="right"/>
    </xf>
    <xf numFmtId="170" fontId="3" fillId="0" borderId="0" xfId="0" applyNumberFormat="1" applyFont="1" applyFill="1" applyAlignment="1">
      <alignment horizontal="right"/>
    </xf>
    <xf numFmtId="170" fontId="5" fillId="0" borderId="0" xfId="5" applyNumberFormat="1" applyFont="1"/>
    <xf numFmtId="170" fontId="3" fillId="0" borderId="0" xfId="0" applyNumberFormat="1" applyFont="1" applyProtection="1"/>
    <xf numFmtId="170" fontId="5" fillId="0" borderId="0" xfId="6" applyNumberFormat="1" applyFont="1"/>
    <xf numFmtId="170" fontId="50" fillId="4" borderId="8" xfId="23" applyNumberFormat="1" applyFont="1" applyFill="1" applyBorder="1" applyAlignment="1" applyProtection="1">
      <alignment horizontal="center"/>
      <protection locked="0"/>
    </xf>
    <xf numFmtId="170" fontId="5" fillId="0" borderId="0" xfId="6" applyNumberFormat="1" applyFont="1" applyAlignment="1">
      <alignment vertical="center"/>
    </xf>
    <xf numFmtId="170" fontId="43" fillId="3" borderId="0" xfId="5" applyNumberFormat="1" applyFont="1" applyFill="1" applyBorder="1" applyAlignment="1">
      <alignment horizontal="right" vertical="center"/>
    </xf>
    <xf numFmtId="170" fontId="43" fillId="3" borderId="0" xfId="5" applyNumberFormat="1" applyFont="1" applyFill="1" applyBorder="1" applyAlignment="1">
      <alignment horizontal="right" vertical="center" wrapText="1"/>
    </xf>
    <xf numFmtId="170" fontId="43" fillId="3" borderId="0" xfId="5" quotePrefix="1" applyNumberFormat="1" applyFont="1" applyFill="1" applyBorder="1" applyAlignment="1">
      <alignment horizontal="right" vertical="center" wrapText="1"/>
    </xf>
    <xf numFmtId="170" fontId="3" fillId="0" borderId="0" xfId="5" applyNumberFormat="1" applyFont="1" applyBorder="1" applyAlignment="1">
      <alignment horizontal="center"/>
    </xf>
    <xf numFmtId="170" fontId="3" fillId="0" borderId="0" xfId="5" applyNumberFormat="1" applyFont="1" applyBorder="1" applyAlignment="1">
      <alignment horizontal="right"/>
    </xf>
    <xf numFmtId="170" fontId="3" fillId="0" borderId="2" xfId="5" applyNumberFormat="1" applyFont="1" applyBorder="1" applyAlignment="1">
      <alignment horizontal="right"/>
    </xf>
    <xf numFmtId="170" fontId="5" fillId="0" borderId="0" xfId="5" applyNumberFormat="1" applyFont="1" applyAlignment="1">
      <alignment horizontal="right"/>
    </xf>
    <xf numFmtId="170" fontId="5" fillId="0" borderId="0" xfId="5" applyNumberFormat="1" applyFont="1" applyAlignment="1">
      <alignment horizontal="center"/>
    </xf>
    <xf numFmtId="170" fontId="3" fillId="0" borderId="0" xfId="5" applyNumberFormat="1" applyFont="1" applyAlignment="1">
      <alignment horizontal="center"/>
    </xf>
    <xf numFmtId="170" fontId="3" fillId="0" borderId="0" xfId="5" applyNumberFormat="1" applyFont="1" applyAlignment="1">
      <alignment horizontal="left"/>
    </xf>
    <xf numFmtId="170" fontId="3" fillId="0" borderId="0" xfId="0" applyNumberFormat="1" applyFont="1" applyAlignment="1" applyProtection="1">
      <alignment horizontal="right"/>
    </xf>
    <xf numFmtId="170" fontId="3" fillId="0" borderId="0" xfId="0" applyNumberFormat="1" applyFont="1" applyAlignment="1">
      <alignment horizontal="right"/>
    </xf>
    <xf numFmtId="0" fontId="5" fillId="3" borderId="0" xfId="6" applyFont="1" applyFill="1" applyAlignment="1">
      <alignment vertical="center"/>
    </xf>
    <xf numFmtId="170" fontId="43" fillId="3" borderId="0" xfId="5" quotePrefix="1" applyNumberFormat="1" applyFont="1" applyFill="1" applyBorder="1" applyAlignment="1">
      <alignment horizontal="right" vertical="center"/>
    </xf>
    <xf numFmtId="165" fontId="45" fillId="3" borderId="0" xfId="18" quotePrefix="1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165" fontId="43" fillId="3" borderId="0" xfId="18" applyFont="1" applyFill="1" applyBorder="1" applyAlignment="1">
      <alignment vertical="center"/>
    </xf>
    <xf numFmtId="0" fontId="4" fillId="0" borderId="0" xfId="6" applyFont="1" applyAlignment="1">
      <alignment vertical="center"/>
    </xf>
    <xf numFmtId="165" fontId="42" fillId="3" borderId="0" xfId="18" applyFont="1" applyFill="1" applyBorder="1" applyAlignment="1">
      <alignment horizontal="right" vertical="center" wrapText="1"/>
    </xf>
    <xf numFmtId="165" fontId="42" fillId="3" borderId="0" xfId="18" applyFont="1" applyFill="1" applyBorder="1" applyAlignment="1">
      <alignment horizontal="right" vertical="center"/>
    </xf>
    <xf numFmtId="164" fontId="3" fillId="0" borderId="0" xfId="0" applyFont="1" applyFill="1" applyAlignment="1">
      <alignment vertical="center"/>
    </xf>
    <xf numFmtId="0" fontId="3" fillId="3" borderId="0" xfId="6" applyFont="1" applyFill="1" applyAlignment="1">
      <alignment vertical="center"/>
    </xf>
    <xf numFmtId="165" fontId="43" fillId="3" borderId="0" xfId="18" applyFont="1" applyFill="1" applyBorder="1" applyAlignment="1">
      <alignment vertical="center" wrapText="1"/>
    </xf>
    <xf numFmtId="170" fontId="45" fillId="3" borderId="0" xfId="18" quotePrefix="1" applyNumberFormat="1" applyFont="1" applyFill="1" applyBorder="1" applyAlignment="1">
      <alignment horizontal="center" vertical="center"/>
    </xf>
    <xf numFmtId="170" fontId="3" fillId="3" borderId="0" xfId="6" applyNumberFormat="1" applyFont="1" applyFill="1" applyAlignment="1">
      <alignment vertical="center"/>
    </xf>
    <xf numFmtId="170" fontId="43" fillId="3" borderId="0" xfId="18" applyNumberFormat="1" applyFont="1" applyFill="1" applyBorder="1" applyAlignment="1">
      <alignment vertical="center"/>
    </xf>
    <xf numFmtId="170" fontId="46" fillId="3" borderId="0" xfId="18" applyNumberFormat="1" applyFont="1" applyFill="1" applyBorder="1" applyAlignment="1">
      <alignment vertical="center"/>
    </xf>
    <xf numFmtId="170" fontId="42" fillId="3" borderId="0" xfId="18" applyNumberFormat="1" applyFont="1" applyFill="1" applyBorder="1" applyAlignment="1">
      <alignment horizontal="right" vertical="center" wrapText="1"/>
    </xf>
    <xf numFmtId="170" fontId="42" fillId="3" borderId="0" xfId="18" applyNumberFormat="1" applyFont="1" applyFill="1" applyBorder="1" applyAlignment="1">
      <alignment horizontal="right" vertical="center"/>
    </xf>
    <xf numFmtId="170" fontId="4" fillId="0" borderId="0" xfId="18" applyNumberFormat="1" applyFont="1" applyBorder="1" applyAlignment="1">
      <alignment horizontal="center"/>
    </xf>
    <xf numFmtId="170" fontId="3" fillId="0" borderId="0" xfId="18" applyNumberFormat="1" applyFont="1" applyAlignment="1">
      <alignment horizontal="right"/>
    </xf>
    <xf numFmtId="170" fontId="3" fillId="0" borderId="0" xfId="18" applyNumberFormat="1" applyFont="1"/>
    <xf numFmtId="170" fontId="10" fillId="0" borderId="0" xfId="18" applyNumberFormat="1" applyFont="1"/>
    <xf numFmtId="170" fontId="16" fillId="0" borderId="2" xfId="18" applyNumberFormat="1" applyFont="1" applyBorder="1" applyAlignment="1">
      <alignment horizontal="right"/>
    </xf>
    <xf numFmtId="170" fontId="3" fillId="0" borderId="2" xfId="18" applyNumberFormat="1" applyFont="1" applyBorder="1"/>
    <xf numFmtId="170" fontId="3" fillId="3" borderId="0" xfId="18" applyNumberFormat="1" applyFont="1" applyFill="1" applyAlignment="1">
      <alignment vertical="center"/>
    </xf>
    <xf numFmtId="170" fontId="3" fillId="0" borderId="0" xfId="18" applyNumberFormat="1" applyFont="1" applyFill="1" applyBorder="1" applyAlignment="1">
      <alignment horizontal="right"/>
    </xf>
    <xf numFmtId="170" fontId="3" fillId="0" borderId="0" xfId="18" applyNumberFormat="1" applyFont="1" applyFill="1" applyAlignment="1">
      <alignment horizontal="right"/>
    </xf>
    <xf numFmtId="170" fontId="3" fillId="0" borderId="0" xfId="18" applyNumberFormat="1" applyFont="1" applyBorder="1"/>
    <xf numFmtId="170" fontId="3" fillId="0" borderId="2" xfId="18" applyNumberFormat="1" applyFont="1" applyBorder="1" applyAlignment="1">
      <alignment horizontal="right"/>
    </xf>
    <xf numFmtId="170" fontId="3" fillId="0" borderId="2" xfId="18" applyNumberFormat="1" applyFont="1" applyFill="1" applyBorder="1" applyAlignment="1">
      <alignment horizontal="right"/>
    </xf>
    <xf numFmtId="170" fontId="3" fillId="0" borderId="0" xfId="6" applyNumberFormat="1" applyFont="1"/>
    <xf numFmtId="170" fontId="4" fillId="0" borderId="0" xfId="0" applyNumberFormat="1" applyFont="1" applyAlignment="1">
      <alignment vertical="center"/>
    </xf>
    <xf numFmtId="170" fontId="4" fillId="0" borderId="0" xfId="0" applyNumberFormat="1" applyFont="1" applyAlignment="1"/>
    <xf numFmtId="170" fontId="3" fillId="0" borderId="0" xfId="0" applyNumberFormat="1" applyFont="1" applyFill="1"/>
    <xf numFmtId="170" fontId="4" fillId="0" borderId="0" xfId="6" applyNumberFormat="1" applyFont="1"/>
    <xf numFmtId="170" fontId="3" fillId="0" borderId="0" xfId="18" applyNumberFormat="1" applyFont="1" applyFill="1"/>
    <xf numFmtId="170" fontId="4" fillId="0" borderId="0" xfId="18" applyNumberFormat="1" applyFont="1" applyFill="1" applyBorder="1" applyAlignment="1">
      <alignment horizontal="center"/>
    </xf>
    <xf numFmtId="170" fontId="3" fillId="0" borderId="0" xfId="18" applyNumberFormat="1" applyFont="1" applyFill="1" applyBorder="1"/>
    <xf numFmtId="170" fontId="3" fillId="0" borderId="2" xfId="18" applyNumberFormat="1" applyFont="1" applyFill="1" applyBorder="1"/>
    <xf numFmtId="170" fontId="3" fillId="3" borderId="0" xfId="18" applyNumberFormat="1" applyFont="1" applyFill="1"/>
    <xf numFmtId="170" fontId="3" fillId="0" borderId="0" xfId="18" applyNumberFormat="1" applyFont="1" applyBorder="1" applyAlignment="1">
      <alignment horizontal="right"/>
    </xf>
    <xf numFmtId="170" fontId="10" fillId="0" borderId="0" xfId="18" applyNumberFormat="1" applyFont="1" applyBorder="1"/>
    <xf numFmtId="170" fontId="10" fillId="0" borderId="0" xfId="18" applyNumberFormat="1" applyFont="1" applyBorder="1" applyAlignment="1">
      <alignment horizontal="right"/>
    </xf>
    <xf numFmtId="170" fontId="8" fillId="0" borderId="2" xfId="18" applyNumberFormat="1" applyFont="1" applyBorder="1" applyAlignment="1">
      <alignment horizontal="right"/>
    </xf>
    <xf numFmtId="170" fontId="10" fillId="0" borderId="0" xfId="18" applyNumberFormat="1" applyFont="1" applyFill="1" applyBorder="1"/>
    <xf numFmtId="170" fontId="3" fillId="0" borderId="0" xfId="18" applyNumberFormat="1" applyFont="1" applyAlignment="1"/>
    <xf numFmtId="170" fontId="4" fillId="0" borderId="0" xfId="19" applyNumberFormat="1" applyFont="1" applyBorder="1" applyAlignment="1">
      <alignment horizontal="center"/>
    </xf>
    <xf numFmtId="170" fontId="3" fillId="0" borderId="0" xfId="19" applyNumberFormat="1" applyFont="1" applyBorder="1"/>
    <xf numFmtId="170" fontId="3" fillId="0" borderId="0" xfId="19" applyNumberFormat="1" applyFont="1" applyBorder="1" applyAlignment="1">
      <alignment horizontal="right"/>
    </xf>
    <xf numFmtId="170" fontId="10" fillId="0" borderId="0" xfId="19" applyNumberFormat="1" applyFont="1" applyBorder="1"/>
    <xf numFmtId="170" fontId="3" fillId="0" borderId="2" xfId="19" applyNumberFormat="1" applyFont="1" applyBorder="1"/>
    <xf numFmtId="170" fontId="3" fillId="0" borderId="0" xfId="19" applyNumberFormat="1" applyFont="1"/>
    <xf numFmtId="170" fontId="8" fillId="0" borderId="0" xfId="0" applyNumberFormat="1" applyFont="1" applyAlignment="1">
      <alignment horizontal="right"/>
    </xf>
    <xf numFmtId="170" fontId="8" fillId="0" borderId="2" xfId="0" applyNumberFormat="1" applyFont="1" applyBorder="1" applyAlignment="1" applyProtection="1">
      <alignment horizontal="right"/>
    </xf>
    <xf numFmtId="170" fontId="8" fillId="0" borderId="2" xfId="0" applyNumberFormat="1" applyFont="1" applyFill="1" applyBorder="1" applyAlignment="1" applyProtection="1">
      <alignment horizontal="right"/>
    </xf>
    <xf numFmtId="170" fontId="8" fillId="0" borderId="0" xfId="5" applyNumberFormat="1" applyFont="1" applyBorder="1" applyAlignment="1">
      <alignment horizontal="right"/>
    </xf>
    <xf numFmtId="170" fontId="8" fillId="0" borderId="0" xfId="5" applyNumberFormat="1" applyFont="1" applyFill="1" applyBorder="1" applyAlignment="1">
      <alignment horizontal="right"/>
    </xf>
    <xf numFmtId="170" fontId="8" fillId="0" borderId="0" xfId="18" applyNumberFormat="1" applyFont="1" applyAlignment="1">
      <alignment horizontal="right"/>
    </xf>
    <xf numFmtId="0" fontId="8" fillId="0" borderId="0" xfId="6" applyFont="1"/>
    <xf numFmtId="170" fontId="8" fillId="0" borderId="0" xfId="0" applyNumberFormat="1" applyFont="1"/>
    <xf numFmtId="170" fontId="8" fillId="0" borderId="0" xfId="6" applyNumberFormat="1" applyFont="1"/>
    <xf numFmtId="170" fontId="8" fillId="0" borderId="0" xfId="18" applyNumberFormat="1" applyFont="1" applyFill="1" applyAlignment="1">
      <alignment horizontal="right"/>
    </xf>
    <xf numFmtId="170" fontId="8" fillId="0" borderId="0" xfId="19" applyNumberFormat="1" applyFont="1" applyAlignment="1">
      <alignment horizontal="right"/>
    </xf>
    <xf numFmtId="170" fontId="16" fillId="0" borderId="0" xfId="18" applyNumberFormat="1" applyFont="1" applyBorder="1"/>
    <xf numFmtId="0" fontId="43" fillId="3" borderId="0" xfId="1" applyFont="1" applyFill="1" applyBorder="1" applyAlignment="1">
      <alignment vertical="center"/>
    </xf>
    <xf numFmtId="0" fontId="42" fillId="3" borderId="0" xfId="1" applyFont="1" applyFill="1" applyBorder="1" applyAlignment="1" applyProtection="1">
      <alignment horizontal="right" vertical="center"/>
    </xf>
    <xf numFmtId="0" fontId="42" fillId="3" borderId="0" xfId="1" applyFont="1" applyFill="1" applyBorder="1" applyAlignment="1" applyProtection="1">
      <alignment horizontal="right" vertical="center" wrapText="1"/>
    </xf>
    <xf numFmtId="0" fontId="42" fillId="3" borderId="0" xfId="1" applyFont="1" applyFill="1" applyBorder="1" applyAlignment="1">
      <alignment horizontal="center" vertical="center"/>
    </xf>
    <xf numFmtId="1" fontId="16" fillId="0" borderId="0" xfId="1" applyNumberFormat="1" applyFont="1"/>
    <xf numFmtId="0" fontId="8" fillId="0" borderId="0" xfId="1" applyFont="1"/>
    <xf numFmtId="1" fontId="16" fillId="0" borderId="0" xfId="1" applyNumberFormat="1" applyFont="1" applyBorder="1"/>
    <xf numFmtId="170" fontId="5" fillId="0" borderId="4" xfId="18" applyNumberFormat="1" applyFont="1" applyFill="1" applyBorder="1" applyAlignment="1"/>
    <xf numFmtId="170" fontId="5" fillId="0" borderId="0" xfId="18" applyNumberFormat="1" applyFont="1" applyFill="1" applyBorder="1" applyAlignment="1"/>
    <xf numFmtId="170" fontId="8" fillId="0" borderId="0" xfId="18" applyNumberFormat="1" applyFont="1" applyBorder="1" applyAlignment="1">
      <alignment horizontal="right"/>
    </xf>
    <xf numFmtId="170" fontId="3" fillId="0" borderId="4" xfId="18" applyNumberFormat="1" applyFont="1" applyFill="1" applyBorder="1" applyAlignment="1"/>
    <xf numFmtId="0" fontId="3" fillId="0" borderId="0" xfId="6" applyFont="1" applyFill="1" applyAlignment="1">
      <alignment vertical="center"/>
    </xf>
    <xf numFmtId="0" fontId="4" fillId="0" borderId="0" xfId="6" applyFont="1" applyFill="1" applyAlignment="1">
      <alignment vertical="center"/>
    </xf>
    <xf numFmtId="0" fontId="8" fillId="0" borderId="0" xfId="6" applyFont="1" applyFill="1"/>
    <xf numFmtId="170" fontId="3" fillId="0" borderId="0" xfId="7" applyNumberFormat="1" applyFont="1" applyFill="1"/>
    <xf numFmtId="170" fontId="8" fillId="0" borderId="0" xfId="1" applyNumberFormat="1" applyFont="1" applyBorder="1" applyAlignment="1" applyProtection="1">
      <alignment horizontal="right"/>
    </xf>
    <xf numFmtId="170" fontId="8" fillId="0" borderId="0" xfId="1" applyNumberFormat="1" applyFont="1" applyBorder="1" applyAlignment="1" applyProtection="1">
      <alignment horizontal="right" wrapText="1"/>
    </xf>
    <xf numFmtId="170" fontId="4" fillId="0" borderId="0" xfId="7" applyNumberFormat="1" applyFont="1" applyFill="1" applyBorder="1" applyAlignment="1">
      <alignment horizontal="center"/>
    </xf>
    <xf numFmtId="170" fontId="16" fillId="0" borderId="0" xfId="7" applyNumberFormat="1" applyFont="1" applyAlignment="1">
      <alignment horizontal="right"/>
    </xf>
    <xf numFmtId="170" fontId="10" fillId="0" borderId="0" xfId="7" applyNumberFormat="1" applyFont="1" applyAlignment="1">
      <alignment horizontal="right"/>
    </xf>
    <xf numFmtId="170" fontId="3" fillId="0" borderId="0" xfId="7" applyNumberFormat="1" applyFont="1" applyFill="1" applyBorder="1"/>
    <xf numFmtId="170" fontId="16" fillId="0" borderId="0" xfId="7" applyNumberFormat="1" applyFont="1" applyBorder="1" applyAlignment="1">
      <alignment horizontal="right"/>
    </xf>
    <xf numFmtId="170" fontId="10" fillId="0" borderId="0" xfId="7" applyNumberFormat="1" applyFont="1" applyBorder="1" applyAlignment="1">
      <alignment horizontal="right"/>
    </xf>
    <xf numFmtId="170" fontId="3" fillId="0" borderId="0" xfId="7" applyNumberFormat="1" applyFont="1" applyFill="1" applyBorder="1" applyAlignment="1">
      <alignment horizontal="right"/>
    </xf>
    <xf numFmtId="170" fontId="10" fillId="0" borderId="2" xfId="7" applyNumberFormat="1" applyFont="1" applyBorder="1" applyAlignment="1">
      <alignment horizontal="right"/>
    </xf>
    <xf numFmtId="170" fontId="3" fillId="0" borderId="2" xfId="7" applyNumberFormat="1" applyFont="1" applyFill="1" applyBorder="1" applyAlignment="1">
      <alignment horizontal="right"/>
    </xf>
    <xf numFmtId="170" fontId="8" fillId="0" borderId="0" xfId="7" applyNumberFormat="1" applyFont="1" applyFill="1"/>
    <xf numFmtId="3" fontId="6" fillId="0" borderId="0" xfId="7" applyNumberFormat="1" applyFont="1" applyFill="1"/>
    <xf numFmtId="170" fontId="58" fillId="0" borderId="0" xfId="7" applyNumberFormat="1" applyFont="1" applyFill="1"/>
    <xf numFmtId="170" fontId="6" fillId="0" borderId="0" xfId="7" applyNumberFormat="1" applyFont="1" applyFill="1"/>
    <xf numFmtId="0" fontId="21" fillId="0" borderId="2" xfId="7" applyFont="1" applyBorder="1" applyAlignment="1">
      <alignment horizontal="left" indent="1"/>
    </xf>
    <xf numFmtId="170" fontId="6" fillId="0" borderId="0" xfId="7" applyNumberFormat="1" applyFont="1" applyFill="1" applyAlignment="1">
      <alignment horizontal="right"/>
    </xf>
    <xf numFmtId="170" fontId="3" fillId="0" borderId="0" xfId="7" applyNumberFormat="1" applyFont="1" applyFill="1" applyAlignment="1">
      <alignment vertical="center"/>
    </xf>
    <xf numFmtId="3" fontId="3" fillId="0" borderId="0" xfId="7" applyNumberFormat="1" applyFont="1" applyFill="1" applyAlignment="1">
      <alignment vertical="center"/>
    </xf>
    <xf numFmtId="170" fontId="16" fillId="0" borderId="0" xfId="7" applyNumberFormat="1" applyFont="1"/>
    <xf numFmtId="170" fontId="10" fillId="0" borderId="0" xfId="7" applyNumberFormat="1" applyFont="1"/>
    <xf numFmtId="170" fontId="3" fillId="0" borderId="4" xfId="7" applyNumberFormat="1" applyFont="1" applyFill="1" applyBorder="1"/>
    <xf numFmtId="170" fontId="6" fillId="0" borderId="4" xfId="7" applyNumberFormat="1" applyFont="1" applyFill="1" applyBorder="1" applyAlignment="1">
      <alignment horizontal="right"/>
    </xf>
    <xf numFmtId="170" fontId="23" fillId="0" borderId="0" xfId="18" applyNumberFormat="1" applyFont="1" applyAlignment="1">
      <alignment horizontal="right"/>
    </xf>
    <xf numFmtId="170" fontId="10" fillId="0" borderId="0" xfId="18" applyNumberFormat="1" applyFont="1" applyAlignment="1">
      <alignment horizontal="right"/>
    </xf>
    <xf numFmtId="170" fontId="28" fillId="0" borderId="0" xfId="19" applyNumberFormat="1" applyFont="1"/>
    <xf numFmtId="170" fontId="3" fillId="0" borderId="0" xfId="5" applyNumberFormat="1" applyFont="1" applyBorder="1" applyAlignment="1">
      <alignment vertical="center"/>
    </xf>
    <xf numFmtId="170" fontId="3" fillId="0" borderId="0" xfId="5" applyNumberFormat="1" applyFont="1" applyFill="1" applyBorder="1" applyAlignment="1">
      <alignment vertical="center"/>
    </xf>
    <xf numFmtId="170" fontId="10" fillId="0" borderId="0" xfId="18" applyNumberFormat="1" applyFont="1" applyFill="1" applyAlignment="1">
      <alignment horizontal="right"/>
    </xf>
    <xf numFmtId="170" fontId="10" fillId="0" borderId="0" xfId="18" applyNumberFormat="1" applyFont="1" applyFill="1" applyBorder="1" applyAlignment="1">
      <alignment horizontal="right"/>
    </xf>
    <xf numFmtId="170" fontId="3" fillId="0" borderId="4" xfId="5" applyNumberFormat="1" applyFont="1" applyBorder="1" applyAlignment="1">
      <alignment vertical="center"/>
    </xf>
    <xf numFmtId="170" fontId="3" fillId="0" borderId="4" xfId="18" applyNumberFormat="1" applyFont="1" applyBorder="1"/>
    <xf numFmtId="170" fontId="3" fillId="0" borderId="0" xfId="5" applyNumberFormat="1" applyFont="1" applyFill="1" applyBorder="1" applyAlignment="1">
      <alignment horizontal="right" vertical="center"/>
    </xf>
    <xf numFmtId="170" fontId="3" fillId="0" borderId="0" xfId="5" applyNumberFormat="1" applyFont="1" applyBorder="1" applyAlignment="1">
      <alignment horizontal="left" vertical="center"/>
    </xf>
    <xf numFmtId="170" fontId="8" fillId="0" borderId="0" xfId="19" applyNumberFormat="1" applyFont="1" applyBorder="1" applyAlignment="1">
      <alignment horizontal="right" wrapText="1"/>
    </xf>
    <xf numFmtId="170" fontId="29" fillId="0" borderId="0" xfId="19" applyNumberFormat="1" applyFont="1" applyBorder="1"/>
    <xf numFmtId="170" fontId="30" fillId="0" borderId="0" xfId="19" applyNumberFormat="1" applyFont="1" applyBorder="1" applyAlignment="1">
      <alignment horizontal="right"/>
    </xf>
    <xf numFmtId="170" fontId="30" fillId="0" borderId="0" xfId="19" applyNumberFormat="1" applyFont="1" applyAlignment="1">
      <alignment horizontal="right"/>
    </xf>
    <xf numFmtId="170" fontId="30" fillId="0" borderId="0" xfId="19" applyNumberFormat="1" applyFont="1" applyBorder="1" applyAlignment="1" applyProtection="1">
      <alignment horizontal="right" vertical="center"/>
      <protection hidden="1"/>
    </xf>
    <xf numFmtId="170" fontId="32" fillId="0" borderId="0" xfId="19" applyNumberFormat="1" applyFont="1" applyAlignment="1">
      <alignment horizontal="right"/>
    </xf>
    <xf numFmtId="170" fontId="32" fillId="0" borderId="0" xfId="1" applyNumberFormat="1" applyFont="1" applyAlignment="1">
      <alignment horizontal="right"/>
    </xf>
    <xf numFmtId="170" fontId="32" fillId="0" borderId="0" xfId="19" applyNumberFormat="1" applyFont="1" applyBorder="1" applyAlignment="1">
      <alignment horizontal="right"/>
    </xf>
    <xf numFmtId="170" fontId="28" fillId="0" borderId="4" xfId="19" applyNumberFormat="1" applyFont="1" applyBorder="1"/>
    <xf numFmtId="170" fontId="28" fillId="0" borderId="0" xfId="19" applyNumberFormat="1" applyFont="1" applyBorder="1"/>
    <xf numFmtId="170" fontId="3" fillId="0" borderId="4" xfId="5" applyNumberFormat="1" applyFont="1" applyBorder="1" applyAlignment="1"/>
    <xf numFmtId="170" fontId="32" fillId="0" borderId="0" xfId="19" applyNumberFormat="1" applyFont="1" applyAlignment="1"/>
    <xf numFmtId="170" fontId="32" fillId="0" borderId="0" xfId="19" applyNumberFormat="1" applyFont="1" applyBorder="1" applyAlignment="1"/>
    <xf numFmtId="170" fontId="8" fillId="0" borderId="0" xfId="18" applyNumberFormat="1" applyFont="1" applyBorder="1" applyAlignment="1">
      <alignment horizontal="right" wrapText="1"/>
    </xf>
    <xf numFmtId="170" fontId="30" fillId="0" borderId="0" xfId="19" applyNumberFormat="1" applyFont="1" applyBorder="1" applyAlignment="1" applyProtection="1">
      <alignment horizontal="right"/>
      <protection locked="0"/>
    </xf>
    <xf numFmtId="170" fontId="30" fillId="0" borderId="2" xfId="19" applyNumberFormat="1" applyFont="1" applyBorder="1" applyAlignment="1">
      <alignment horizontal="right"/>
    </xf>
    <xf numFmtId="170" fontId="32" fillId="0" borderId="2" xfId="19" applyNumberFormat="1" applyFont="1" applyBorder="1" applyAlignment="1">
      <alignment horizontal="right"/>
    </xf>
    <xf numFmtId="170" fontId="3" fillId="0" borderId="0" xfId="5" applyNumberFormat="1" applyFont="1" applyBorder="1" applyAlignment="1"/>
    <xf numFmtId="170" fontId="10" fillId="0" borderId="2" xfId="18" applyNumberFormat="1" applyFont="1" applyBorder="1" applyAlignment="1">
      <alignment horizontal="right"/>
    </xf>
    <xf numFmtId="170" fontId="4" fillId="0" borderId="0" xfId="6" applyNumberFormat="1" applyFont="1" applyAlignment="1">
      <alignment vertical="center"/>
    </xf>
    <xf numFmtId="170" fontId="28" fillId="0" borderId="0" xfId="19" applyNumberFormat="1" applyFont="1" applyAlignment="1">
      <alignment vertical="center"/>
    </xf>
    <xf numFmtId="165" fontId="28" fillId="0" borderId="0" xfId="19" applyFont="1" applyAlignment="1">
      <alignment vertical="center"/>
    </xf>
    <xf numFmtId="170" fontId="54" fillId="3" borderId="0" xfId="19" applyNumberFormat="1" applyFont="1" applyFill="1" applyAlignment="1">
      <alignment vertical="center"/>
    </xf>
    <xf numFmtId="170" fontId="48" fillId="3" borderId="0" xfId="19" applyNumberFormat="1" applyFont="1" applyFill="1" applyAlignment="1">
      <alignment vertical="center"/>
    </xf>
    <xf numFmtId="170" fontId="42" fillId="3" borderId="0" xfId="19" applyNumberFormat="1" applyFont="1" applyFill="1" applyBorder="1" applyAlignment="1">
      <alignment horizontal="right" vertical="center" wrapText="1"/>
    </xf>
    <xf numFmtId="170" fontId="48" fillId="3" borderId="0" xfId="19" applyNumberFormat="1" applyFont="1" applyFill="1" applyBorder="1" applyAlignment="1">
      <alignment vertical="center"/>
    </xf>
    <xf numFmtId="170" fontId="59" fillId="0" borderId="0" xfId="19" applyNumberFormat="1" applyFont="1" applyBorder="1" applyAlignment="1">
      <alignment horizontal="right"/>
    </xf>
    <xf numFmtId="170" fontId="59" fillId="0" borderId="0" xfId="19" applyNumberFormat="1" applyFont="1" applyAlignment="1">
      <alignment horizontal="right"/>
    </xf>
    <xf numFmtId="170" fontId="29" fillId="0" borderId="0" xfId="19" applyNumberFormat="1" applyFont="1"/>
    <xf numFmtId="165" fontId="29" fillId="0" borderId="0" xfId="19" applyFont="1"/>
    <xf numFmtId="0" fontId="43" fillId="3" borderId="0" xfId="1" applyFont="1" applyFill="1" applyBorder="1" applyAlignment="1">
      <alignment vertical="center" wrapText="1"/>
    </xf>
    <xf numFmtId="170" fontId="2" fillId="0" borderId="0" xfId="18" applyNumberFormat="1" applyFont="1" applyAlignment="1"/>
    <xf numFmtId="170" fontId="3" fillId="0" borderId="4" xfId="18" applyNumberFormat="1" applyFont="1" applyBorder="1" applyAlignment="1"/>
    <xf numFmtId="170" fontId="3" fillId="0" borderId="0" xfId="6" applyNumberFormat="1" applyFont="1" applyAlignment="1"/>
    <xf numFmtId="170" fontId="3" fillId="0" borderId="4" xfId="18" applyNumberFormat="1" applyFont="1" applyBorder="1" applyAlignment="1">
      <alignment horizontal="right"/>
    </xf>
    <xf numFmtId="170" fontId="3" fillId="0" borderId="0" xfId="18" applyNumberFormat="1" applyFont="1" applyBorder="1" applyAlignment="1"/>
    <xf numFmtId="170" fontId="3" fillId="0" borderId="0" xfId="6" applyNumberFormat="1" applyFont="1" applyBorder="1"/>
    <xf numFmtId="170" fontId="4" fillId="0" borderId="0" xfId="6" applyNumberFormat="1" applyFont="1" applyBorder="1"/>
    <xf numFmtId="164" fontId="28" fillId="0" borderId="0" xfId="0" applyFont="1" applyFill="1" applyBorder="1"/>
    <xf numFmtId="164" fontId="56" fillId="0" borderId="0" xfId="23" applyNumberFormat="1" applyFont="1" applyFill="1" applyBorder="1" applyAlignment="1" applyProtection="1">
      <alignment horizontal="center" vertical="center"/>
      <protection locked="0"/>
    </xf>
    <xf numFmtId="168" fontId="8" fillId="0" borderId="0" xfId="18" applyNumberFormat="1" applyFont="1" applyAlignment="1">
      <alignment horizontal="right"/>
    </xf>
    <xf numFmtId="168" fontId="3" fillId="0" borderId="0" xfId="18" applyNumberFormat="1" applyFont="1" applyAlignment="1">
      <alignment horizontal="right"/>
    </xf>
    <xf numFmtId="168" fontId="3" fillId="0" borderId="0" xfId="18" applyNumberFormat="1" applyFont="1" applyBorder="1" applyAlignment="1">
      <alignment horizontal="right"/>
    </xf>
    <xf numFmtId="168" fontId="3" fillId="0" borderId="0" xfId="18" applyNumberFormat="1" applyFont="1"/>
    <xf numFmtId="168" fontId="10" fillId="0" borderId="0" xfId="18" applyNumberFormat="1" applyFont="1" applyAlignment="1">
      <alignment horizontal="right"/>
    </xf>
    <xf numFmtId="168" fontId="8" fillId="0" borderId="0" xfId="18" applyNumberFormat="1" applyFont="1" applyBorder="1" applyAlignment="1">
      <alignment horizontal="right"/>
    </xf>
    <xf numFmtId="168" fontId="3" fillId="0" borderId="2" xfId="18" applyNumberFormat="1" applyFont="1" applyBorder="1" applyAlignment="1">
      <alignment horizontal="right"/>
    </xf>
    <xf numFmtId="0" fontId="43" fillId="3" borderId="0" xfId="2" applyFont="1" applyFill="1" applyBorder="1" applyAlignment="1">
      <alignment horizontal="center" vertical="center"/>
    </xf>
    <xf numFmtId="0" fontId="42" fillId="3" borderId="0" xfId="2" applyFont="1" applyFill="1" applyBorder="1" applyAlignment="1" applyProtection="1">
      <alignment horizontal="right" vertical="center"/>
    </xf>
    <xf numFmtId="0" fontId="42" fillId="3" borderId="0" xfId="2" applyFont="1" applyFill="1" applyBorder="1" applyAlignment="1" applyProtection="1">
      <alignment horizontal="right" vertical="center" wrapText="1"/>
    </xf>
    <xf numFmtId="0" fontId="19" fillId="0" borderId="0" xfId="10" applyFont="1" applyAlignment="1">
      <alignment vertical="center"/>
    </xf>
    <xf numFmtId="165" fontId="43" fillId="3" borderId="0" xfId="15" applyFont="1" applyFill="1" applyBorder="1" applyAlignment="1">
      <alignment horizontal="right" vertical="center"/>
    </xf>
    <xf numFmtId="0" fontId="5" fillId="0" borderId="0" xfId="10" applyFont="1" applyAlignment="1">
      <alignment vertical="center"/>
    </xf>
    <xf numFmtId="3" fontId="8" fillId="0" borderId="0" xfId="15" applyNumberFormat="1" applyFont="1"/>
    <xf numFmtId="0" fontId="4" fillId="0" borderId="0" xfId="10" applyFont="1"/>
    <xf numFmtId="165" fontId="43" fillId="3" borderId="6" xfId="15" applyFont="1" applyFill="1" applyBorder="1" applyAlignment="1">
      <alignment horizontal="centerContinuous" vertical="center"/>
    </xf>
    <xf numFmtId="165" fontId="43" fillId="3" borderId="0" xfId="15" applyFont="1" applyFill="1" applyBorder="1" applyAlignment="1">
      <alignment vertical="center"/>
    </xf>
    <xf numFmtId="170" fontId="3" fillId="0" borderId="0" xfId="2" applyNumberFormat="1" applyFont="1"/>
    <xf numFmtId="170" fontId="3" fillId="0" borderId="0" xfId="2" applyNumberFormat="1" applyFont="1" applyBorder="1"/>
    <xf numFmtId="170" fontId="3" fillId="0" borderId="2" xfId="2" applyNumberFormat="1" applyFont="1" applyBorder="1"/>
    <xf numFmtId="0" fontId="8" fillId="0" borderId="0" xfId="4" applyFont="1"/>
    <xf numFmtId="170" fontId="3" fillId="0" borderId="0" xfId="4" applyNumberFormat="1" applyFont="1" applyBorder="1"/>
    <xf numFmtId="170" fontId="3" fillId="0" borderId="0" xfId="4" applyNumberFormat="1" applyFont="1" applyBorder="1" applyAlignment="1">
      <alignment horizontal="right"/>
    </xf>
    <xf numFmtId="170" fontId="3" fillId="0" borderId="0" xfId="4" applyNumberFormat="1" applyFont="1"/>
    <xf numFmtId="170" fontId="3" fillId="0" borderId="2" xfId="4" applyNumberFormat="1" applyFont="1" applyBorder="1"/>
    <xf numFmtId="170" fontId="8" fillId="0" borderId="0" xfId="4" applyNumberFormat="1" applyFont="1"/>
    <xf numFmtId="170" fontId="3" fillId="0" borderId="0" xfId="2" applyNumberFormat="1" applyFont="1" applyBorder="1" applyAlignment="1">
      <alignment horizontal="right"/>
    </xf>
    <xf numFmtId="170" fontId="8" fillId="0" borderId="0" xfId="2" applyNumberFormat="1" applyFont="1" applyBorder="1" applyAlignment="1">
      <alignment horizontal="right"/>
    </xf>
    <xf numFmtId="170" fontId="3" fillId="0" borderId="0" xfId="2" applyNumberFormat="1" applyFont="1" applyFill="1" applyBorder="1"/>
    <xf numFmtId="170" fontId="3" fillId="0" borderId="2" xfId="2" applyNumberFormat="1" applyFont="1" applyBorder="1" applyAlignment="1">
      <alignment horizontal="right"/>
    </xf>
    <xf numFmtId="170" fontId="8" fillId="0" borderId="2" xfId="2" applyNumberFormat="1" applyFont="1" applyBorder="1" applyAlignment="1">
      <alignment horizontal="right"/>
    </xf>
    <xf numFmtId="1" fontId="53" fillId="3" borderId="0" xfId="2" applyNumberFormat="1" applyFont="1" applyFill="1" applyAlignment="1">
      <alignment vertical="center"/>
    </xf>
    <xf numFmtId="0" fontId="53" fillId="3" borderId="0" xfId="2" applyFont="1" applyFill="1" applyAlignment="1">
      <alignment vertical="center"/>
    </xf>
    <xf numFmtId="3" fontId="8" fillId="0" borderId="0" xfId="2" applyNumberFormat="1" applyFont="1"/>
    <xf numFmtId="0" fontId="5" fillId="0" borderId="0" xfId="2" applyFont="1" applyAlignment="1">
      <alignment horizontal="left" indent="2"/>
    </xf>
    <xf numFmtId="0" fontId="5" fillId="0" borderId="0" xfId="2" applyFont="1" applyBorder="1" applyAlignment="1">
      <alignment horizontal="left" indent="2"/>
    </xf>
    <xf numFmtId="170" fontId="8" fillId="0" borderId="0" xfId="2" applyNumberFormat="1" applyFont="1"/>
    <xf numFmtId="165" fontId="6" fillId="0" borderId="0" xfId="18" quotePrefix="1" applyFont="1" applyBorder="1" applyAlignment="1"/>
    <xf numFmtId="170" fontId="10" fillId="0" borderId="2" xfId="2" applyNumberFormat="1" applyFont="1" applyBorder="1"/>
    <xf numFmtId="170" fontId="5" fillId="0" borderId="0" xfId="4" applyNumberFormat="1" applyFont="1"/>
    <xf numFmtId="170" fontId="4" fillId="0" borderId="0" xfId="4" applyNumberFormat="1" applyFont="1" applyAlignment="1">
      <alignment vertical="center"/>
    </xf>
    <xf numFmtId="170" fontId="4" fillId="0" borderId="0" xfId="4" applyNumberFormat="1" applyFont="1"/>
    <xf numFmtId="170" fontId="5" fillId="0" borderId="0" xfId="4" applyNumberFormat="1" applyFont="1" applyBorder="1" applyAlignment="1">
      <alignment horizontal="right"/>
    </xf>
    <xf numFmtId="170" fontId="3" fillId="0" borderId="0" xfId="4" applyNumberFormat="1" applyFont="1" applyAlignment="1">
      <alignment horizontal="right"/>
    </xf>
    <xf numFmtId="170" fontId="5" fillId="0" borderId="0" xfId="2" applyNumberFormat="1" applyFont="1"/>
    <xf numFmtId="170" fontId="5" fillId="0" borderId="0" xfId="2" applyNumberFormat="1" applyFont="1" applyBorder="1"/>
    <xf numFmtId="170" fontId="43" fillId="3" borderId="0" xfId="2" applyNumberFormat="1" applyFont="1" applyFill="1" applyBorder="1" applyAlignment="1">
      <alignment vertical="center"/>
    </xf>
    <xf numFmtId="170" fontId="5" fillId="0" borderId="0" xfId="2" applyNumberFormat="1" applyFont="1" applyFill="1" applyBorder="1"/>
    <xf numFmtId="170" fontId="39" fillId="0" borderId="0" xfId="2" applyNumberFormat="1" applyFont="1" applyBorder="1" applyAlignment="1">
      <alignment horizontal="right"/>
    </xf>
    <xf numFmtId="170" fontId="39" fillId="0" borderId="0" xfId="2" applyNumberFormat="1" applyFont="1" applyBorder="1"/>
    <xf numFmtId="170" fontId="5" fillId="0" borderId="4" xfId="2" applyNumberFormat="1" applyFont="1" applyBorder="1"/>
    <xf numFmtId="170" fontId="53" fillId="3" borderId="0" xfId="2" applyNumberFormat="1" applyFont="1" applyFill="1" applyBorder="1" applyAlignment="1">
      <alignment vertical="center"/>
    </xf>
    <xf numFmtId="170" fontId="5" fillId="0" borderId="0" xfId="2" applyNumberFormat="1" applyFont="1" applyAlignment="1">
      <alignment vertical="center"/>
    </xf>
    <xf numFmtId="170" fontId="42" fillId="3" borderId="0" xfId="2" applyNumberFormat="1" applyFont="1" applyFill="1" applyBorder="1" applyAlignment="1" applyProtection="1">
      <alignment horizontal="right" vertical="center"/>
    </xf>
    <xf numFmtId="170" fontId="42" fillId="3" borderId="0" xfId="2" applyNumberFormat="1" applyFont="1" applyFill="1" applyBorder="1" applyAlignment="1" applyProtection="1">
      <alignment horizontal="right" vertical="center" wrapText="1"/>
    </xf>
    <xf numFmtId="170" fontId="43" fillId="3" borderId="0" xfId="2" applyNumberFormat="1" applyFont="1" applyFill="1" applyBorder="1" applyAlignment="1">
      <alignment horizontal="center" vertical="center"/>
    </xf>
    <xf numFmtId="0" fontId="43" fillId="0" borderId="0" xfId="2" applyFont="1" applyFill="1" applyBorder="1" applyAlignment="1">
      <alignment horizontal="left" vertical="center" wrapText="1"/>
    </xf>
    <xf numFmtId="170" fontId="42" fillId="0" borderId="0" xfId="2" applyNumberFormat="1" applyFont="1" applyFill="1" applyBorder="1" applyAlignment="1" applyProtection="1">
      <alignment horizontal="right" vertical="center"/>
    </xf>
    <xf numFmtId="170" fontId="42" fillId="0" borderId="0" xfId="2" applyNumberFormat="1" applyFont="1" applyFill="1" applyBorder="1" applyAlignment="1" applyProtection="1">
      <alignment horizontal="right" vertical="center" wrapText="1"/>
    </xf>
    <xf numFmtId="170" fontId="43" fillId="0" borderId="0" xfId="2" applyNumberFormat="1" applyFont="1" applyFill="1" applyBorder="1" applyAlignment="1">
      <alignment horizontal="center" vertical="center"/>
    </xf>
    <xf numFmtId="170" fontId="53" fillId="0" borderId="0" xfId="2" applyNumberFormat="1" applyFont="1" applyFill="1" applyBorder="1" applyAlignment="1">
      <alignment vertical="center"/>
    </xf>
    <xf numFmtId="170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170" fontId="8" fillId="0" borderId="0" xfId="2" applyNumberFormat="1" applyFont="1" applyBorder="1"/>
    <xf numFmtId="170" fontId="4" fillId="0" borderId="0" xfId="2" applyNumberFormat="1" applyFont="1"/>
    <xf numFmtId="165" fontId="43" fillId="3" borderId="0" xfId="19" applyFont="1" applyFill="1" applyBorder="1" applyAlignment="1">
      <alignment horizontal="left" vertical="center"/>
    </xf>
    <xf numFmtId="1" fontId="43" fillId="3" borderId="0" xfId="19" applyNumberFormat="1" applyFont="1" applyFill="1" applyBorder="1" applyAlignment="1">
      <alignment horizontal="right" vertical="center"/>
    </xf>
    <xf numFmtId="165" fontId="5" fillId="0" borderId="0" xfId="19" applyFont="1" applyAlignment="1">
      <alignment vertical="center"/>
    </xf>
    <xf numFmtId="168" fontId="8" fillId="0" borderId="0" xfId="19" applyNumberFormat="1" applyFont="1" applyBorder="1"/>
    <xf numFmtId="168" fontId="8" fillId="0" borderId="0" xfId="19" applyNumberFormat="1" applyFont="1"/>
    <xf numFmtId="165" fontId="8" fillId="0" borderId="0" xfId="19" applyFont="1"/>
    <xf numFmtId="168" fontId="8" fillId="0" borderId="0" xfId="19" applyNumberFormat="1" applyFont="1" applyFill="1"/>
    <xf numFmtId="165" fontId="51" fillId="3" borderId="0" xfId="19" applyFont="1" applyFill="1" applyBorder="1" applyAlignment="1">
      <alignment vertical="center"/>
    </xf>
    <xf numFmtId="165" fontId="3" fillId="0" borderId="0" xfId="19" applyFont="1" applyAlignment="1">
      <alignment vertical="center"/>
    </xf>
    <xf numFmtId="1" fontId="42" fillId="3" borderId="0" xfId="19" applyNumberFormat="1" applyFont="1" applyFill="1" applyBorder="1" applyAlignment="1">
      <alignment horizontal="right" vertical="center"/>
    </xf>
    <xf numFmtId="165" fontId="53" fillId="3" borderId="0" xfId="19" applyFont="1" applyFill="1" applyBorder="1" applyAlignment="1">
      <alignment vertical="center"/>
    </xf>
    <xf numFmtId="165" fontId="3" fillId="0" borderId="0" xfId="19" applyFont="1" applyBorder="1" applyAlignment="1"/>
    <xf numFmtId="168" fontId="8" fillId="0" borderId="0" xfId="19" applyNumberFormat="1" applyFont="1" applyBorder="1" applyAlignment="1">
      <alignment horizontal="right"/>
    </xf>
    <xf numFmtId="168" fontId="8" fillId="0" borderId="0" xfId="19" applyNumberFormat="1" applyFont="1" applyAlignment="1">
      <alignment horizontal="right"/>
    </xf>
    <xf numFmtId="168" fontId="8" fillId="0" borderId="0" xfId="19" applyNumberFormat="1" applyFont="1" applyFill="1" applyAlignment="1">
      <alignment horizontal="right"/>
    </xf>
    <xf numFmtId="165" fontId="43" fillId="3" borderId="0" xfId="19" applyFont="1" applyFill="1" applyBorder="1" applyAlignment="1">
      <alignment horizontal="left" vertical="center" wrapText="1"/>
    </xf>
    <xf numFmtId="0" fontId="5" fillId="0" borderId="0" xfId="17" applyFont="1" applyAlignment="1">
      <alignment vertical="center"/>
    </xf>
    <xf numFmtId="165" fontId="43" fillId="3" borderId="0" xfId="19" applyFont="1" applyFill="1" applyBorder="1" applyAlignment="1">
      <alignment vertical="center"/>
    </xf>
    <xf numFmtId="165" fontId="43" fillId="3" borderId="0" xfId="19" applyFont="1" applyFill="1" applyBorder="1" applyAlignment="1">
      <alignment horizontal="right" vertical="center"/>
    </xf>
    <xf numFmtId="168" fontId="8" fillId="0" borderId="0" xfId="19" applyNumberFormat="1" applyFont="1" applyFill="1" applyBorder="1" applyAlignment="1">
      <alignment horizontal="right"/>
    </xf>
    <xf numFmtId="0" fontId="4" fillId="0" borderId="0" xfId="17" applyFont="1"/>
    <xf numFmtId="167" fontId="8" fillId="0" borderId="0" xfId="0" applyNumberFormat="1" applyFont="1" applyFill="1" applyAlignment="1" applyProtection="1">
      <alignment horizontal="right"/>
    </xf>
    <xf numFmtId="170" fontId="8" fillId="0" borderId="0" xfId="19" applyNumberFormat="1" applyFont="1" applyFill="1" applyBorder="1" applyAlignment="1">
      <alignment horizontal="right"/>
    </xf>
    <xf numFmtId="170" fontId="3" fillId="0" borderId="0" xfId="19" applyNumberFormat="1" applyFont="1" applyFill="1" applyBorder="1" applyAlignment="1">
      <alignment horizontal="right"/>
    </xf>
    <xf numFmtId="170" fontId="17" fillId="0" borderId="0" xfId="19" applyNumberFormat="1" applyFont="1" applyFill="1" applyBorder="1" applyAlignment="1" applyProtection="1">
      <alignment horizontal="left"/>
    </xf>
    <xf numFmtId="170" fontId="17" fillId="0" borderId="0" xfId="19" applyNumberFormat="1" applyFont="1" applyFill="1" applyBorder="1" applyAlignment="1">
      <alignment horizontal="center"/>
    </xf>
    <xf numFmtId="170" fontId="40" fillId="0" borderId="0" xfId="19" applyNumberFormat="1" applyFont="1" applyFill="1"/>
    <xf numFmtId="170" fontId="5" fillId="0" borderId="0" xfId="19" applyNumberFormat="1" applyFont="1" applyFill="1"/>
    <xf numFmtId="170" fontId="5" fillId="0" borderId="0" xfId="19" applyNumberFormat="1" applyFont="1"/>
    <xf numFmtId="170" fontId="8" fillId="0" borderId="0" xfId="6" applyNumberFormat="1" applyFont="1" applyAlignment="1">
      <alignment horizontal="right"/>
    </xf>
    <xf numFmtId="170" fontId="8" fillId="0" borderId="0" xfId="19" applyNumberFormat="1" applyFont="1" applyAlignment="1"/>
    <xf numFmtId="170" fontId="3" fillId="0" borderId="0" xfId="19" applyNumberFormat="1" applyFont="1" applyAlignment="1"/>
    <xf numFmtId="170" fontId="10" fillId="0" borderId="0" xfId="19" applyNumberFormat="1" applyFont="1"/>
    <xf numFmtId="170" fontId="10" fillId="0" borderId="2" xfId="19" applyNumberFormat="1" applyFont="1" applyBorder="1"/>
    <xf numFmtId="170" fontId="8" fillId="0" borderId="0" xfId="5" applyNumberFormat="1" applyFont="1" applyFill="1" applyAlignment="1">
      <alignment horizontal="right"/>
    </xf>
    <xf numFmtId="170" fontId="5" fillId="0" borderId="0" xfId="5" applyNumberFormat="1" applyFont="1" applyBorder="1"/>
    <xf numFmtId="170" fontId="3" fillId="0" borderId="2" xfId="19" applyNumberFormat="1" applyFont="1" applyBorder="1" applyAlignment="1"/>
    <xf numFmtId="4" fontId="8" fillId="0" borderId="0" xfId="0" applyNumberFormat="1" applyFont="1" applyFill="1" applyAlignment="1" applyProtection="1">
      <alignment horizontal="right"/>
    </xf>
    <xf numFmtId="4" fontId="3" fillId="0" borderId="0" xfId="5" applyNumberFormat="1" applyFont="1" applyBorder="1" applyAlignment="1">
      <alignment horizontal="right"/>
    </xf>
    <xf numFmtId="164" fontId="3" fillId="0" borderId="0" xfId="0" applyFont="1" applyBorder="1" applyAlignment="1">
      <alignment horizontal="left"/>
    </xf>
    <xf numFmtId="37" fontId="3" fillId="0" borderId="0" xfId="0" applyNumberFormat="1" applyFont="1" applyBorder="1" applyAlignment="1" applyProtection="1"/>
    <xf numFmtId="165" fontId="3" fillId="0" borderId="0" xfId="5" applyFont="1" applyBorder="1" applyAlignment="1">
      <alignment wrapText="1"/>
    </xf>
    <xf numFmtId="4" fontId="8" fillId="0" borderId="0" xfId="0" applyNumberFormat="1" applyFont="1" applyAlignment="1" applyProtection="1">
      <alignment horizontal="right"/>
    </xf>
    <xf numFmtId="165" fontId="43" fillId="3" borderId="0" xfId="16" applyFont="1" applyFill="1" applyBorder="1" applyAlignment="1">
      <alignment vertical="center"/>
    </xf>
    <xf numFmtId="165" fontId="42" fillId="3" borderId="0" xfId="16" applyFont="1" applyFill="1" applyBorder="1" applyAlignment="1">
      <alignment horizontal="right" vertical="center"/>
    </xf>
    <xf numFmtId="165" fontId="42" fillId="3" borderId="0" xfId="16" applyFont="1" applyFill="1" applyBorder="1" applyAlignment="1">
      <alignment horizontal="right" vertical="center" wrapText="1"/>
    </xf>
    <xf numFmtId="170" fontId="3" fillId="0" borderId="2" xfId="5" applyNumberFormat="1" applyFont="1" applyBorder="1" applyAlignment="1">
      <alignment horizontal="center"/>
    </xf>
    <xf numFmtId="170" fontId="8" fillId="0" borderId="0" xfId="16" applyNumberFormat="1" applyFont="1" applyAlignment="1">
      <alignment horizontal="right"/>
    </xf>
    <xf numFmtId="170" fontId="3" fillId="0" borderId="0" xfId="16" applyNumberFormat="1" applyFont="1" applyAlignment="1">
      <alignment horizontal="right"/>
    </xf>
    <xf numFmtId="170" fontId="3" fillId="0" borderId="0" xfId="16" applyNumberFormat="1" applyFont="1" applyBorder="1" applyAlignment="1">
      <alignment horizontal="right"/>
    </xf>
    <xf numFmtId="170" fontId="3" fillId="0" borderId="2" xfId="16" applyNumberFormat="1" applyFont="1" applyFill="1" applyBorder="1" applyAlignment="1">
      <alignment horizontal="right"/>
    </xf>
    <xf numFmtId="170" fontId="3" fillId="0" borderId="2" xfId="16" applyNumberFormat="1" applyFont="1" applyBorder="1" applyAlignment="1">
      <alignment horizontal="right"/>
    </xf>
    <xf numFmtId="165" fontId="43" fillId="3" borderId="0" xfId="5" applyFont="1" applyFill="1" applyBorder="1" applyAlignment="1">
      <alignment vertical="center"/>
    </xf>
    <xf numFmtId="165" fontId="43" fillId="3" borderId="0" xfId="5" quotePrefix="1" applyFont="1" applyFill="1" applyBorder="1" applyAlignment="1">
      <alignment vertical="center"/>
    </xf>
    <xf numFmtId="165" fontId="43" fillId="3" borderId="0" xfId="5" applyFont="1" applyFill="1" applyBorder="1" applyAlignment="1" applyProtection="1">
      <alignment horizontal="right" vertical="center"/>
    </xf>
    <xf numFmtId="170" fontId="8" fillId="0" borderId="0" xfId="5" applyNumberFormat="1" applyFont="1" applyBorder="1" applyAlignment="1">
      <alignment horizontal="center"/>
    </xf>
    <xf numFmtId="3" fontId="8" fillId="0" borderId="0" xfId="5" applyNumberFormat="1" applyFont="1" applyBorder="1" applyAlignment="1">
      <alignment horizontal="center"/>
    </xf>
    <xf numFmtId="167" fontId="8" fillId="0" borderId="0" xfId="5" applyNumberFormat="1" applyFont="1" applyBorder="1" applyAlignment="1">
      <alignment horizontal="right"/>
    </xf>
    <xf numFmtId="165" fontId="43" fillId="3" borderId="0" xfId="18" applyFont="1" applyFill="1" applyBorder="1" applyAlignment="1">
      <alignment horizontal="right" vertical="center"/>
    </xf>
    <xf numFmtId="165" fontId="43" fillId="3" borderId="0" xfId="18" applyFont="1" applyFill="1" applyBorder="1" applyAlignment="1">
      <alignment horizontal="right" vertical="center" wrapText="1"/>
    </xf>
    <xf numFmtId="170" fontId="8" fillId="0" borderId="0" xfId="5" applyNumberFormat="1" applyFont="1"/>
    <xf numFmtId="165" fontId="3" fillId="0" borderId="4" xfId="18" applyFont="1" applyFill="1" applyBorder="1" applyAlignment="1">
      <alignment vertical="center"/>
    </xf>
    <xf numFmtId="164" fontId="28" fillId="0" borderId="0" xfId="0" applyFont="1" applyBorder="1" applyAlignment="1">
      <alignment horizontal="left" vertical="center" wrapText="1"/>
    </xf>
    <xf numFmtId="164" fontId="28" fillId="0" borderId="0" xfId="0" applyFont="1" applyFill="1" applyBorder="1" applyAlignment="1">
      <alignment horizontal="left" vertical="center" wrapText="1"/>
    </xf>
    <xf numFmtId="164" fontId="52" fillId="0" borderId="0" xfId="0" applyFont="1" applyAlignment="1">
      <alignment horizontal="center" vertical="center" wrapText="1"/>
    </xf>
    <xf numFmtId="165" fontId="3" fillId="0" borderId="0" xfId="5" applyFont="1" applyAlignment="1">
      <alignment horizontal="left" wrapText="1"/>
    </xf>
    <xf numFmtId="165" fontId="2" fillId="0" borderId="0" xfId="5" quotePrefix="1" applyFont="1" applyAlignment="1" applyProtection="1">
      <alignment horizontal="center"/>
    </xf>
    <xf numFmtId="165" fontId="2" fillId="0" borderId="0" xfId="5" applyFont="1" applyAlignment="1" applyProtection="1">
      <alignment horizontal="center"/>
    </xf>
    <xf numFmtId="165" fontId="2" fillId="0" borderId="0" xfId="5" quotePrefix="1" applyFont="1" applyBorder="1" applyAlignment="1" applyProtection="1">
      <alignment horizontal="center"/>
    </xf>
    <xf numFmtId="165" fontId="3" fillId="0" borderId="0" xfId="5" applyFont="1" applyAlignment="1">
      <alignment horizontal="left" vertical="center" wrapText="1"/>
    </xf>
    <xf numFmtId="164" fontId="2" fillId="0" borderId="0" xfId="0" quotePrefix="1" applyFont="1" applyAlignment="1" applyProtection="1">
      <alignment horizontal="center"/>
    </xf>
    <xf numFmtId="164" fontId="2" fillId="0" borderId="0" xfId="0" applyFont="1" applyAlignment="1" applyProtection="1">
      <alignment horizontal="center"/>
    </xf>
    <xf numFmtId="164" fontId="2" fillId="0" borderId="0" xfId="0" quotePrefix="1" applyFont="1" applyBorder="1" applyAlignment="1" applyProtection="1">
      <alignment horizontal="center"/>
    </xf>
    <xf numFmtId="164" fontId="43" fillId="3" borderId="0" xfId="0" applyFont="1" applyFill="1" applyBorder="1" applyAlignment="1" applyProtection="1">
      <alignment horizontal="left" vertical="center" wrapText="1"/>
    </xf>
    <xf numFmtId="164" fontId="43" fillId="3" borderId="0" xfId="0" applyFont="1" applyFill="1" applyBorder="1" applyAlignment="1" applyProtection="1">
      <alignment horizontal="left" vertical="center"/>
    </xf>
    <xf numFmtId="170" fontId="43" fillId="3" borderId="6" xfId="0" applyNumberFormat="1" applyFont="1" applyFill="1" applyBorder="1" applyAlignment="1">
      <alignment horizontal="center" vertical="center"/>
    </xf>
    <xf numFmtId="165" fontId="2" fillId="0" borderId="0" xfId="5" quotePrefix="1" applyFont="1" applyAlignment="1">
      <alignment horizontal="center"/>
    </xf>
    <xf numFmtId="165" fontId="2" fillId="0" borderId="0" xfId="5" quotePrefix="1" applyFont="1" applyBorder="1" applyAlignment="1">
      <alignment horizontal="center"/>
    </xf>
    <xf numFmtId="165" fontId="43" fillId="3" borderId="0" xfId="5" quotePrefix="1" applyFont="1" applyFill="1" applyBorder="1" applyAlignment="1">
      <alignment horizontal="left" vertical="center" wrapText="1"/>
    </xf>
    <xf numFmtId="170" fontId="43" fillId="3" borderId="6" xfId="5" applyNumberFormat="1" applyFont="1" applyFill="1" applyBorder="1" applyAlignment="1">
      <alignment horizontal="center" vertical="center"/>
    </xf>
    <xf numFmtId="170" fontId="43" fillId="3" borderId="6" xfId="18" applyNumberFormat="1" applyFont="1" applyFill="1" applyBorder="1" applyAlignment="1">
      <alignment horizontal="center" vertical="center"/>
    </xf>
    <xf numFmtId="165" fontId="2" fillId="0" borderId="0" xfId="18" quotePrefix="1" applyFont="1" applyAlignment="1">
      <alignment horizontal="center"/>
    </xf>
    <xf numFmtId="165" fontId="2" fillId="0" borderId="0" xfId="18" applyFont="1" applyAlignment="1">
      <alignment horizontal="center"/>
    </xf>
    <xf numFmtId="165" fontId="2" fillId="0" borderId="0" xfId="18" quotePrefix="1" applyFont="1" applyBorder="1" applyAlignment="1">
      <alignment horizontal="center"/>
    </xf>
    <xf numFmtId="170" fontId="46" fillId="3" borderId="6" xfId="18" applyNumberFormat="1" applyFont="1" applyFill="1" applyBorder="1" applyAlignment="1">
      <alignment horizontal="center" vertical="center"/>
    </xf>
    <xf numFmtId="165" fontId="43" fillId="3" borderId="0" xfId="18" applyFont="1" applyFill="1" applyBorder="1" applyAlignment="1">
      <alignment horizontal="left" vertical="center" wrapText="1"/>
    </xf>
    <xf numFmtId="170" fontId="46" fillId="3" borderId="7" xfId="18" applyNumberFormat="1" applyFont="1" applyFill="1" applyBorder="1" applyAlignment="1">
      <alignment horizontal="center" vertical="center"/>
    </xf>
    <xf numFmtId="165" fontId="3" fillId="0" borderId="4" xfId="18" applyFont="1" applyFill="1" applyBorder="1" applyAlignment="1">
      <alignment horizontal="left" wrapText="1"/>
    </xf>
    <xf numFmtId="165" fontId="3" fillId="0" borderId="0" xfId="18" applyFont="1" applyFill="1" applyBorder="1" applyAlignment="1">
      <alignment horizontal="left" wrapText="1"/>
    </xf>
    <xf numFmtId="0" fontId="43" fillId="3" borderId="0" xfId="1" applyFont="1" applyFill="1" applyBorder="1" applyAlignment="1">
      <alignment horizontal="left" vertical="center" wrapText="1"/>
    </xf>
    <xf numFmtId="165" fontId="2" fillId="0" borderId="0" xfId="19" quotePrefix="1" applyFont="1" applyAlignment="1">
      <alignment horizontal="center"/>
    </xf>
    <xf numFmtId="165" fontId="2" fillId="0" borderId="0" xfId="19" applyFont="1" applyAlignment="1">
      <alignment horizontal="center"/>
    </xf>
    <xf numFmtId="165" fontId="2" fillId="0" borderId="0" xfId="19" quotePrefix="1" applyFont="1" applyBorder="1" applyAlignment="1">
      <alignment horizontal="center"/>
    </xf>
    <xf numFmtId="0" fontId="43" fillId="3" borderId="6" xfId="1" applyFont="1" applyFill="1" applyBorder="1" applyAlignment="1">
      <alignment horizontal="center" vertical="center"/>
    </xf>
    <xf numFmtId="0" fontId="2" fillId="0" borderId="0" xfId="1" quotePrefix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52" fillId="0" borderId="0" xfId="0" applyNumberFormat="1" applyFont="1" applyAlignment="1">
      <alignment horizontal="center" vertical="center" wrapText="1" shrinkToFit="1"/>
    </xf>
    <xf numFmtId="165" fontId="2" fillId="0" borderId="0" xfId="18" quotePrefix="1" applyFont="1" applyBorder="1" applyAlignment="1">
      <alignment horizontal="center" vertical="center"/>
    </xf>
    <xf numFmtId="165" fontId="2" fillId="0" borderId="0" xfId="18" quotePrefix="1" applyFont="1" applyFill="1" applyAlignment="1">
      <alignment horizontal="center"/>
    </xf>
    <xf numFmtId="165" fontId="2" fillId="0" borderId="0" xfId="18" applyFont="1" applyFill="1" applyAlignment="1">
      <alignment horizontal="center"/>
    </xf>
    <xf numFmtId="165" fontId="2" fillId="0" borderId="0" xfId="18" quotePrefix="1" applyFont="1" applyFill="1" applyBorder="1" applyAlignment="1">
      <alignment horizontal="center" vertical="center"/>
    </xf>
    <xf numFmtId="1" fontId="2" fillId="0" borderId="0" xfId="7" applyNumberFormat="1" applyFont="1" applyFill="1" applyAlignment="1">
      <alignment horizontal="center"/>
    </xf>
    <xf numFmtId="49" fontId="2" fillId="0" borderId="0" xfId="7" applyNumberFormat="1" applyFont="1" applyFill="1" applyBorder="1" applyAlignment="1">
      <alignment horizontal="center"/>
    </xf>
    <xf numFmtId="1" fontId="6" fillId="0" borderId="0" xfId="4" applyNumberFormat="1" applyFont="1" applyAlignment="1">
      <alignment horizontal="center"/>
    </xf>
    <xf numFmtId="170" fontId="43" fillId="3" borderId="0" xfId="18" applyNumberFormat="1" applyFont="1" applyFill="1" applyBorder="1" applyAlignment="1">
      <alignment horizontal="left" vertical="center" wrapText="1"/>
    </xf>
    <xf numFmtId="165" fontId="3" fillId="0" borderId="4" xfId="5" applyFont="1" applyBorder="1" applyAlignment="1">
      <alignment horizontal="left"/>
    </xf>
    <xf numFmtId="170" fontId="43" fillId="3" borderId="6" xfId="18" applyNumberFormat="1" applyFont="1" applyFill="1" applyBorder="1" applyAlignment="1">
      <alignment horizontal="center" vertical="center" wrapText="1"/>
    </xf>
    <xf numFmtId="165" fontId="27" fillId="0" borderId="0" xfId="19" applyFont="1" applyAlignment="1">
      <alignment horizontal="center"/>
    </xf>
    <xf numFmtId="165" fontId="3" fillId="0" borderId="0" xfId="5" applyFont="1" applyBorder="1" applyAlignment="1">
      <alignment horizontal="left" wrapText="1"/>
    </xf>
    <xf numFmtId="170" fontId="54" fillId="3" borderId="6" xfId="19" applyNumberFormat="1" applyFont="1" applyFill="1" applyBorder="1" applyAlignment="1">
      <alignment horizontal="center" vertical="center"/>
    </xf>
    <xf numFmtId="170" fontId="48" fillId="3" borderId="6" xfId="19" applyNumberFormat="1" applyFont="1" applyFill="1" applyBorder="1" applyAlignment="1">
      <alignment horizontal="center" vertical="center"/>
    </xf>
    <xf numFmtId="170" fontId="48" fillId="3" borderId="6" xfId="19" applyNumberFormat="1" applyFont="1" applyFill="1" applyBorder="1" applyAlignment="1">
      <alignment horizontal="center" vertical="center" wrapText="1"/>
    </xf>
    <xf numFmtId="165" fontId="3" fillId="0" borderId="4" xfId="5" applyFont="1" applyBorder="1" applyAlignment="1">
      <alignment horizontal="left" wrapText="1"/>
    </xf>
    <xf numFmtId="170" fontId="6" fillId="0" borderId="0" xfId="18" applyNumberFormat="1" applyFont="1" applyBorder="1" applyAlignment="1">
      <alignment horizontal="center"/>
    </xf>
    <xf numFmtId="165" fontId="6" fillId="0" borderId="0" xfId="18" quotePrefix="1" applyFont="1" applyBorder="1" applyAlignment="1">
      <alignment horizontal="center"/>
    </xf>
    <xf numFmtId="0" fontId="43" fillId="3" borderId="6" xfId="2" applyFont="1" applyFill="1" applyBorder="1" applyAlignment="1">
      <alignment horizontal="center" vertical="center"/>
    </xf>
    <xf numFmtId="0" fontId="2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43" fillId="3" borderId="0" xfId="2" applyFont="1" applyFill="1" applyBorder="1" applyAlignment="1">
      <alignment horizontal="left" vertical="center"/>
    </xf>
    <xf numFmtId="165" fontId="2" fillId="0" borderId="0" xfId="15" applyFont="1" applyBorder="1" applyAlignment="1">
      <alignment horizontal="center"/>
    </xf>
    <xf numFmtId="165" fontId="2" fillId="0" borderId="0" xfId="15" quotePrefix="1" applyFont="1" applyBorder="1" applyAlignment="1">
      <alignment horizontal="center"/>
    </xf>
    <xf numFmtId="165" fontId="43" fillId="3" borderId="0" xfId="15" applyFont="1" applyFill="1" applyBorder="1" applyAlignment="1">
      <alignment horizontal="left" vertical="center" wrapText="1"/>
    </xf>
    <xf numFmtId="165" fontId="43" fillId="3" borderId="6" xfId="18" applyFont="1" applyFill="1" applyBorder="1" applyAlignment="1">
      <alignment horizontal="center" vertical="center"/>
    </xf>
    <xf numFmtId="165" fontId="43" fillId="3" borderId="6" xfId="18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0" fontId="2" fillId="0" borderId="0" xfId="4" quotePrefix="1" applyFont="1" applyAlignment="1">
      <alignment horizontal="center"/>
    </xf>
    <xf numFmtId="0" fontId="2" fillId="0" borderId="0" xfId="4" applyFont="1" applyBorder="1" applyAlignment="1">
      <alignment horizontal="center"/>
    </xf>
    <xf numFmtId="0" fontId="43" fillId="3" borderId="0" xfId="2" applyFont="1" applyFill="1" applyBorder="1" applyAlignment="1">
      <alignment horizontal="left" vertical="center" wrapText="1"/>
    </xf>
    <xf numFmtId="165" fontId="6" fillId="0" borderId="0" xfId="18" applyFont="1" applyBorder="1" applyAlignment="1">
      <alignment horizontal="center"/>
    </xf>
    <xf numFmtId="0" fontId="43" fillId="3" borderId="6" xfId="2" applyFont="1" applyFill="1" applyBorder="1" applyAlignment="1">
      <alignment horizontal="center" vertical="center" wrapText="1"/>
    </xf>
    <xf numFmtId="165" fontId="43" fillId="3" borderId="6" xfId="15" applyFont="1" applyFill="1" applyBorder="1" applyAlignment="1">
      <alignment horizontal="center" vertical="center"/>
    </xf>
    <xf numFmtId="165" fontId="38" fillId="0" borderId="0" xfId="18" applyFont="1" applyBorder="1" applyAlignment="1">
      <alignment horizontal="center"/>
    </xf>
    <xf numFmtId="170" fontId="38" fillId="0" borderId="0" xfId="18" applyNumberFormat="1" applyFont="1" applyBorder="1" applyAlignment="1">
      <alignment horizontal="center"/>
    </xf>
    <xf numFmtId="0" fontId="43" fillId="3" borderId="0" xfId="4" applyFont="1" applyFill="1" applyBorder="1" applyAlignment="1">
      <alignment horizontal="left" vertical="center"/>
    </xf>
    <xf numFmtId="0" fontId="43" fillId="3" borderId="0" xfId="4" applyFont="1" applyFill="1" applyBorder="1" applyAlignment="1">
      <alignment horizontal="left" vertical="center" wrapText="1"/>
    </xf>
    <xf numFmtId="170" fontId="43" fillId="3" borderId="6" xfId="2" applyNumberFormat="1" applyFont="1" applyFill="1" applyBorder="1" applyAlignment="1">
      <alignment horizontal="center" vertical="center" wrapText="1"/>
    </xf>
    <xf numFmtId="170" fontId="43" fillId="3" borderId="6" xfId="2" applyNumberFormat="1" applyFont="1" applyFill="1" applyBorder="1" applyAlignment="1">
      <alignment horizontal="center" vertical="center"/>
    </xf>
    <xf numFmtId="165" fontId="2" fillId="0" borderId="0" xfId="19" quotePrefix="1" applyFont="1" applyAlignment="1" applyProtection="1">
      <alignment horizontal="center"/>
    </xf>
    <xf numFmtId="165" fontId="2" fillId="0" borderId="0" xfId="19" applyFont="1" applyAlignment="1" applyProtection="1">
      <alignment horizontal="center"/>
    </xf>
    <xf numFmtId="165" fontId="2" fillId="0" borderId="0" xfId="19" applyFont="1" applyBorder="1" applyAlignment="1" applyProtection="1">
      <alignment horizontal="center"/>
    </xf>
    <xf numFmtId="165" fontId="43" fillId="3" borderId="6" xfId="19" applyFont="1" applyFill="1" applyBorder="1" applyAlignment="1" applyProtection="1">
      <alignment horizontal="center" vertical="center"/>
    </xf>
    <xf numFmtId="165" fontId="43" fillId="3" borderId="0" xfId="19" applyFont="1" applyFill="1" applyBorder="1" applyAlignment="1">
      <alignment horizontal="left" vertical="center"/>
    </xf>
    <xf numFmtId="165" fontId="2" fillId="0" borderId="0" xfId="19" quotePrefix="1" applyFont="1" applyFill="1" applyAlignment="1" applyProtection="1">
      <alignment horizontal="center"/>
    </xf>
    <xf numFmtId="0" fontId="6" fillId="0" borderId="0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quotePrefix="1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46" fillId="3" borderId="6" xfId="2" applyFont="1" applyFill="1" applyBorder="1" applyAlignment="1">
      <alignment horizontal="center" vertical="center" wrapText="1"/>
    </xf>
    <xf numFmtId="0" fontId="43" fillId="3" borderId="7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165" fontId="43" fillId="3" borderId="0" xfId="5" applyFont="1" applyFill="1" applyBorder="1" applyAlignment="1" applyProtection="1">
      <alignment horizontal="left" vertical="center"/>
    </xf>
    <xf numFmtId="165" fontId="43" fillId="3" borderId="6" xfId="19" applyFont="1" applyFill="1" applyBorder="1" applyAlignment="1">
      <alignment horizontal="center" vertical="center"/>
    </xf>
    <xf numFmtId="164" fontId="24" fillId="0" borderId="0" xfId="0" applyFont="1" applyAlignment="1">
      <alignment horizontal="center"/>
    </xf>
    <xf numFmtId="164" fontId="43" fillId="3" borderId="6" xfId="0" applyFont="1" applyFill="1" applyBorder="1" applyAlignment="1" applyProtection="1">
      <alignment horizontal="center" vertical="center"/>
    </xf>
    <xf numFmtId="164" fontId="43" fillId="3" borderId="6" xfId="0" applyFont="1" applyFill="1" applyBorder="1" applyAlignment="1">
      <alignment horizontal="center" vertical="center"/>
    </xf>
    <xf numFmtId="164" fontId="4" fillId="0" borderId="4" xfId="0" applyFont="1" applyBorder="1" applyAlignment="1" applyProtection="1">
      <alignment horizontal="left" wrapText="1"/>
    </xf>
    <xf numFmtId="164" fontId="4" fillId="0" borderId="2" xfId="0" applyFont="1" applyBorder="1" applyAlignment="1" applyProtection="1">
      <alignment horizontal="left"/>
    </xf>
    <xf numFmtId="164" fontId="4" fillId="0" borderId="1" xfId="0" applyFont="1" applyBorder="1" applyAlignment="1" applyProtection="1">
      <alignment horizontal="center" vertical="center"/>
    </xf>
    <xf numFmtId="164" fontId="4" fillId="0" borderId="1" xfId="0" applyFont="1" applyBorder="1" applyAlignment="1">
      <alignment horizontal="center" vertical="center"/>
    </xf>
    <xf numFmtId="165" fontId="6" fillId="0" borderId="0" xfId="19" quotePrefix="1" applyFont="1" applyBorder="1" applyAlignment="1">
      <alignment horizontal="center"/>
    </xf>
    <xf numFmtId="165" fontId="2" fillId="0" borderId="2" xfId="5" quotePrefix="1" applyFont="1" applyBorder="1" applyAlignment="1">
      <alignment horizontal="center"/>
    </xf>
    <xf numFmtId="164" fontId="24" fillId="0" borderId="0" xfId="0" applyFont="1" applyBorder="1" applyAlignment="1">
      <alignment horizontal="center"/>
    </xf>
    <xf numFmtId="165" fontId="3" fillId="0" borderId="0" xfId="5" applyFont="1" applyAlignment="1">
      <alignment horizontal="left"/>
    </xf>
    <xf numFmtId="165" fontId="43" fillId="3" borderId="0" xfId="5" quotePrefix="1" applyFont="1" applyFill="1" applyBorder="1" applyAlignment="1">
      <alignment horizontal="left" vertical="center"/>
    </xf>
    <xf numFmtId="165" fontId="43" fillId="3" borderId="6" xfId="5" applyFont="1" applyFill="1" applyBorder="1" applyAlignment="1">
      <alignment horizontal="center" vertical="center"/>
    </xf>
    <xf numFmtId="165" fontId="43" fillId="3" borderId="6" xfId="16" applyFont="1" applyFill="1" applyBorder="1" applyAlignment="1">
      <alignment horizontal="center" vertical="center"/>
    </xf>
    <xf numFmtId="165" fontId="3" fillId="0" borderId="0" xfId="16" applyFont="1" applyAlignment="1">
      <alignment horizontal="left"/>
    </xf>
    <xf numFmtId="165" fontId="2" fillId="0" borderId="0" xfId="16" quotePrefix="1" applyFont="1" applyAlignment="1">
      <alignment horizontal="center"/>
    </xf>
    <xf numFmtId="165" fontId="2" fillId="0" borderId="0" xfId="16" quotePrefix="1" applyFont="1" applyBorder="1" applyAlignment="1">
      <alignment horizontal="center"/>
    </xf>
    <xf numFmtId="165" fontId="43" fillId="3" borderId="0" xfId="16" applyFont="1" applyFill="1" applyBorder="1" applyAlignment="1">
      <alignment horizontal="left" vertical="center" wrapText="1"/>
    </xf>
    <xf numFmtId="165" fontId="43" fillId="3" borderId="0" xfId="5" quotePrefix="1" applyFont="1" applyFill="1" applyBorder="1" applyAlignment="1">
      <alignment vertical="center" wrapText="1"/>
    </xf>
    <xf numFmtId="165" fontId="3" fillId="0" borderId="0" xfId="5" applyFont="1" applyAlignment="1">
      <alignment horizontal="right" wrapText="1"/>
    </xf>
    <xf numFmtId="164" fontId="3" fillId="0" borderId="0" xfId="0" applyFont="1" applyFill="1" applyBorder="1" applyAlignment="1">
      <alignment horizontal="left" wrapText="1"/>
    </xf>
    <xf numFmtId="164" fontId="24" fillId="0" borderId="0" xfId="0" applyFont="1" applyBorder="1" applyAlignment="1">
      <alignment horizontal="left" wrapText="1"/>
    </xf>
    <xf numFmtId="164" fontId="43" fillId="3" borderId="6" xfId="0" applyFont="1" applyFill="1" applyBorder="1" applyAlignment="1">
      <alignment horizontal="center" vertical="center" wrapText="1"/>
    </xf>
    <xf numFmtId="164" fontId="43" fillId="3" borderId="6" xfId="0" applyFont="1" applyFill="1" applyBorder="1" applyAlignment="1" applyProtection="1">
      <alignment horizontal="center" vertical="center" wrapText="1"/>
    </xf>
    <xf numFmtId="165" fontId="6" fillId="0" borderId="0" xfId="5" quotePrefix="1" applyFont="1" applyBorder="1" applyAlignment="1">
      <alignment horizontal="center"/>
    </xf>
    <xf numFmtId="165" fontId="43" fillId="3" borderId="6" xfId="18" applyFont="1" applyFill="1" applyBorder="1" applyAlignment="1">
      <alignment horizontal="center"/>
    </xf>
    <xf numFmtId="165" fontId="43" fillId="3" borderId="0" xfId="18" applyFont="1" applyFill="1" applyBorder="1" applyAlignment="1">
      <alignment horizontal="center"/>
    </xf>
    <xf numFmtId="165" fontId="43" fillId="3" borderId="0" xfId="18" applyFont="1" applyFill="1" applyBorder="1" applyAlignment="1">
      <alignment horizontal="left" wrapText="1"/>
    </xf>
  </cellXfs>
  <cellStyles count="24">
    <cellStyle name="Hipervínculo" xfId="23" builtinId="8"/>
    <cellStyle name="Millares 2" xfId="8"/>
    <cellStyle name="Millares 3" xfId="22"/>
    <cellStyle name="Normal" xfId="0" builtinId="0"/>
    <cellStyle name="Normal 10" xfId="15"/>
    <cellStyle name="Normal 11" xfId="16"/>
    <cellStyle name="Normal 12" xfId="18"/>
    <cellStyle name="Normal 12 2" xfId="19"/>
    <cellStyle name="Normal 2" xfId="1"/>
    <cellStyle name="Normal 2 2" xfId="20"/>
    <cellStyle name="Normal 3" xfId="2"/>
    <cellStyle name="Normal 3 2" xfId="6"/>
    <cellStyle name="Normal 4" xfId="4"/>
    <cellStyle name="Normal 5" xfId="5"/>
    <cellStyle name="Normal 5 2" xfId="17"/>
    <cellStyle name="Normal 6" xfId="7"/>
    <cellStyle name="Normal 7" xfId="9"/>
    <cellStyle name="Normal 8" xfId="10"/>
    <cellStyle name="Normal 9" xfId="11"/>
    <cellStyle name="Notas 2" xfId="3"/>
    <cellStyle name="Porcentaje 2" xfId="12"/>
    <cellStyle name="Porcentaje 3" xfId="13"/>
    <cellStyle name="Porcentaje 4" xfId="14"/>
    <cellStyle name="Porcentaje 5" xfId="21"/>
  </cellStyles>
  <dxfs count="10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  <color rgb="FFCCFF99"/>
      <color rgb="FFD60093"/>
      <color rgb="FFCCFF66"/>
      <color rgb="FF9966FF"/>
      <color rgb="FFFF9966"/>
      <color rgb="FF3366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externalLink" Target="externalLinks/externalLink1.xml"/><Relationship Id="rId203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190" Type="http://schemas.openxmlformats.org/officeDocument/2006/relationships/worksheet" Target="worksheets/sheet19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231775</xdr:colOff>
      <xdr:row>3</xdr:row>
      <xdr:rowOff>3176</xdr:rowOff>
    </xdr:from>
    <xdr:to>
      <xdr:col>9</xdr:col>
      <xdr:colOff>607217</xdr:colOff>
      <xdr:row>37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775" y="542926"/>
          <a:ext cx="7947817" cy="6076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28575</xdr:rowOff>
    </xdr:from>
    <xdr:to>
      <xdr:col>6</xdr:col>
      <xdr:colOff>551896</xdr:colOff>
      <xdr:row>30</xdr:row>
      <xdr:rowOff>28042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333375"/>
          <a:ext cx="4438096" cy="42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pan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-15"/>
      <sheetName val="C16"/>
      <sheetName val="C17-20"/>
      <sheetName val="C21"/>
      <sheetName val="C22"/>
      <sheetName val="C23"/>
      <sheetName val="C24"/>
      <sheetName val="C25"/>
      <sheetName val="C26-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-43"/>
      <sheetName val="C44"/>
      <sheetName val="C45"/>
      <sheetName val="C46"/>
      <sheetName val="C47"/>
      <sheetName val="C48"/>
      <sheetName val="C49"/>
      <sheetName val="C50"/>
      <sheetName val="C51"/>
      <sheetName val="C52"/>
      <sheetName val="C53"/>
      <sheetName val="C54"/>
      <sheetName val="C55"/>
      <sheetName val="C56"/>
      <sheetName val="C57"/>
      <sheetName val="C58"/>
      <sheetName val="C59"/>
      <sheetName val="C60"/>
      <sheetName val="C61"/>
      <sheetName val="C62"/>
      <sheetName val="C63"/>
      <sheetName val="C64"/>
      <sheetName val="C65-66"/>
      <sheetName val="C67-68"/>
      <sheetName val="C69-C70"/>
      <sheetName val="C71-72"/>
      <sheetName val="C73"/>
      <sheetName val="C74"/>
      <sheetName val="C75"/>
      <sheetName val="C76-80"/>
      <sheetName val="C81"/>
      <sheetName val="C82"/>
      <sheetName val="C83"/>
      <sheetName val="C84"/>
      <sheetName val="C85"/>
      <sheetName val="C86"/>
      <sheetName val="C87"/>
      <sheetName val="C88"/>
      <sheetName val="C89"/>
      <sheetName val="C90"/>
      <sheetName val="C91"/>
      <sheetName val="C92"/>
      <sheetName val="C93"/>
      <sheetName val="C94"/>
      <sheetName val="C95"/>
      <sheetName val="C96"/>
      <sheetName val="C97"/>
      <sheetName val="C98"/>
      <sheetName val="C99"/>
      <sheetName val="C100"/>
      <sheetName val="C101"/>
      <sheetName val="C102"/>
      <sheetName val="C103"/>
      <sheetName val="C104 "/>
      <sheetName val="C105"/>
      <sheetName val="C106"/>
      <sheetName val="C107"/>
      <sheetName val="C108"/>
      <sheetName val="C109"/>
      <sheetName val="C110"/>
      <sheetName val="C111"/>
      <sheetName val="C112"/>
      <sheetName val="C113"/>
      <sheetName val="C114"/>
      <sheetName val="C115"/>
      <sheetName val="C116"/>
      <sheetName val="C117"/>
      <sheetName val="C118"/>
      <sheetName val="C119"/>
      <sheetName val="C120"/>
      <sheetName val="C121"/>
      <sheetName val="C122"/>
      <sheetName val="C123"/>
      <sheetName val="C124"/>
      <sheetName val="C125"/>
      <sheetName val="C126"/>
      <sheetName val="C127"/>
      <sheetName val="C128-129"/>
      <sheetName val="C130"/>
      <sheetName val="C131"/>
      <sheetName val="C13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L2"/>
  <sheetViews>
    <sheetView showGridLines="0" tabSelected="1" zoomScaleNormal="100" workbookViewId="0">
      <selection activeCell="L12" sqref="L12"/>
    </sheetView>
  </sheetViews>
  <sheetFormatPr baseColWidth="10" defaultRowHeight="13.5" x14ac:dyDescent="0.25"/>
  <sheetData>
    <row r="2" spans="12:12" ht="15" x14ac:dyDescent="0.25">
      <c r="L2" s="353" t="s">
        <v>612</v>
      </c>
    </row>
  </sheetData>
  <sheetProtection algorithmName="SHA-512" hashValue="55AvFuHJ2KBk1q2qVbIJ3J6OaucGac5saqhKdQm/EFfbdNWUjn2osq0p0elU5hYrylZgCXlx1P/y2sh5uZJlHQ==" saltValue="DoiW1Jy+MlYL1CxRwQft6A==" spinCount="100000" sheet="1" objects="1" scenarios="1"/>
  <hyperlinks>
    <hyperlink ref="L2" location="Contenido!A1" display="Contenido"/>
  </hyperlinks>
  <printOptions horizontalCentered="1"/>
  <pageMargins left="0.59055118110236227" right="0.59055118110236227" top="0.39370078740157483" bottom="0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42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968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206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220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21">
        <v>39101</v>
      </c>
      <c r="C9" s="421">
        <v>39450</v>
      </c>
      <c r="D9" s="421">
        <v>41404</v>
      </c>
      <c r="E9" s="421">
        <v>44587</v>
      </c>
      <c r="F9" s="421">
        <v>48100</v>
      </c>
      <c r="G9" s="421">
        <v>48973</v>
      </c>
      <c r="H9" s="421">
        <v>48464</v>
      </c>
      <c r="I9" s="421">
        <v>47916</v>
      </c>
      <c r="J9" s="421">
        <v>48221</v>
      </c>
      <c r="K9" s="421">
        <v>50852</v>
      </c>
      <c r="L9" s="421">
        <v>50559</v>
      </c>
      <c r="M9" s="421">
        <f>M11+M17</f>
        <v>57495</v>
      </c>
    </row>
    <row r="10" spans="1:14" ht="6.75" customHeight="1" x14ac:dyDescent="0.2">
      <c r="A10" s="75"/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</row>
    <row r="11" spans="1:14" s="437" customFormat="1" x14ac:dyDescent="0.2">
      <c r="A11" s="79" t="s">
        <v>221</v>
      </c>
      <c r="B11" s="421">
        <v>399</v>
      </c>
      <c r="C11" s="421">
        <v>404</v>
      </c>
      <c r="D11" s="421">
        <v>344</v>
      </c>
      <c r="E11" s="421">
        <v>306</v>
      </c>
      <c r="F11" s="421">
        <v>310</v>
      </c>
      <c r="G11" s="421">
        <v>264</v>
      </c>
      <c r="H11" s="421">
        <v>251</v>
      </c>
      <c r="I11" s="421">
        <v>283</v>
      </c>
      <c r="J11" s="421">
        <v>270</v>
      </c>
      <c r="K11" s="421">
        <v>266</v>
      </c>
      <c r="L11" s="421">
        <v>256</v>
      </c>
      <c r="M11" s="421">
        <f>SUM(M12:M15)</f>
        <v>293</v>
      </c>
    </row>
    <row r="12" spans="1:14" x14ac:dyDescent="0.2">
      <c r="A12" s="81" t="s">
        <v>50</v>
      </c>
      <c r="B12" s="430">
        <v>70</v>
      </c>
      <c r="C12" s="430">
        <v>89</v>
      </c>
      <c r="D12" s="430">
        <v>57</v>
      </c>
      <c r="E12" s="430">
        <v>65</v>
      </c>
      <c r="F12" s="430">
        <v>66</v>
      </c>
      <c r="G12" s="430">
        <v>42</v>
      </c>
      <c r="H12" s="430">
        <v>48</v>
      </c>
      <c r="I12" s="430">
        <v>54</v>
      </c>
      <c r="J12" s="430">
        <v>31</v>
      </c>
      <c r="K12" s="430">
        <v>48</v>
      </c>
      <c r="L12" s="430">
        <v>41</v>
      </c>
      <c r="M12" s="430">
        <v>50</v>
      </c>
    </row>
    <row r="13" spans="1:14" x14ac:dyDescent="0.2">
      <c r="A13" s="81" t="s">
        <v>51</v>
      </c>
      <c r="B13" s="430">
        <v>74</v>
      </c>
      <c r="C13" s="430">
        <v>68</v>
      </c>
      <c r="D13" s="430">
        <v>66</v>
      </c>
      <c r="E13" s="430">
        <v>76</v>
      </c>
      <c r="F13" s="430">
        <v>71</v>
      </c>
      <c r="G13" s="430">
        <v>61</v>
      </c>
      <c r="H13" s="430">
        <v>63</v>
      </c>
      <c r="I13" s="430">
        <v>63</v>
      </c>
      <c r="J13" s="430">
        <v>65</v>
      </c>
      <c r="K13" s="430">
        <v>45</v>
      </c>
      <c r="L13" s="427">
        <v>60</v>
      </c>
      <c r="M13" s="427">
        <v>65</v>
      </c>
    </row>
    <row r="14" spans="1:14" x14ac:dyDescent="0.2">
      <c r="A14" s="81" t="s">
        <v>209</v>
      </c>
      <c r="B14" s="430">
        <v>100</v>
      </c>
      <c r="C14" s="430">
        <v>94</v>
      </c>
      <c r="D14" s="430">
        <v>101</v>
      </c>
      <c r="E14" s="430">
        <v>98</v>
      </c>
      <c r="F14" s="430">
        <v>87</v>
      </c>
      <c r="G14" s="430">
        <v>73</v>
      </c>
      <c r="H14" s="430">
        <v>63</v>
      </c>
      <c r="I14" s="430">
        <v>86</v>
      </c>
      <c r="J14" s="430">
        <v>74</v>
      </c>
      <c r="K14" s="430">
        <v>82</v>
      </c>
      <c r="L14" s="427">
        <v>61</v>
      </c>
      <c r="M14" s="427">
        <v>85</v>
      </c>
    </row>
    <row r="15" spans="1:14" x14ac:dyDescent="0.2">
      <c r="A15" s="81" t="s">
        <v>222</v>
      </c>
      <c r="B15" s="430">
        <v>155</v>
      </c>
      <c r="C15" s="430">
        <v>153</v>
      </c>
      <c r="D15" s="430">
        <v>120</v>
      </c>
      <c r="E15" s="430">
        <v>67</v>
      </c>
      <c r="F15" s="430">
        <v>86</v>
      </c>
      <c r="G15" s="430">
        <v>88</v>
      </c>
      <c r="H15" s="430">
        <v>77</v>
      </c>
      <c r="I15" s="430">
        <v>80</v>
      </c>
      <c r="J15" s="430">
        <v>100</v>
      </c>
      <c r="K15" s="430">
        <v>91</v>
      </c>
      <c r="L15" s="427">
        <v>94</v>
      </c>
      <c r="M15" s="427">
        <v>93</v>
      </c>
    </row>
    <row r="16" spans="1:14" ht="6.75" customHeight="1" x14ac:dyDescent="0.2">
      <c r="B16" s="427"/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7"/>
    </row>
    <row r="17" spans="1:14" s="437" customFormat="1" x14ac:dyDescent="0.2">
      <c r="A17" s="79" t="s">
        <v>104</v>
      </c>
      <c r="B17" s="421">
        <v>38702</v>
      </c>
      <c r="C17" s="421">
        <v>39046</v>
      </c>
      <c r="D17" s="421">
        <v>41060</v>
      </c>
      <c r="E17" s="421">
        <v>44281</v>
      </c>
      <c r="F17" s="421">
        <v>47790</v>
      </c>
      <c r="G17" s="421">
        <v>48709</v>
      </c>
      <c r="H17" s="421">
        <v>48213</v>
      </c>
      <c r="I17" s="421">
        <v>47633</v>
      </c>
      <c r="J17" s="421">
        <v>47951</v>
      </c>
      <c r="K17" s="421">
        <v>50586</v>
      </c>
      <c r="L17" s="421">
        <v>50303</v>
      </c>
      <c r="M17" s="421">
        <f>+M18+M22</f>
        <v>57202</v>
      </c>
    </row>
    <row r="18" spans="1:14" x14ac:dyDescent="0.2">
      <c r="A18" s="77" t="s">
        <v>182</v>
      </c>
      <c r="B18" s="430">
        <v>23069</v>
      </c>
      <c r="C18" s="430">
        <v>22784</v>
      </c>
      <c r="D18" s="430">
        <v>22064</v>
      </c>
      <c r="E18" s="430">
        <v>21892</v>
      </c>
      <c r="F18" s="430">
        <v>22091</v>
      </c>
      <c r="G18" s="430">
        <v>21789</v>
      </c>
      <c r="H18" s="430">
        <v>20577</v>
      </c>
      <c r="I18" s="430">
        <v>18991</v>
      </c>
      <c r="J18" s="430">
        <v>18177</v>
      </c>
      <c r="K18" s="430">
        <v>17746</v>
      </c>
      <c r="L18" s="430">
        <v>16703</v>
      </c>
      <c r="M18" s="430">
        <f>SUM(M19:M21)</f>
        <v>17233</v>
      </c>
    </row>
    <row r="19" spans="1:14" x14ac:dyDescent="0.2">
      <c r="A19" s="81" t="s">
        <v>78</v>
      </c>
      <c r="B19" s="430">
        <v>9013</v>
      </c>
      <c r="C19" s="430">
        <v>8610</v>
      </c>
      <c r="D19" s="430">
        <v>8461</v>
      </c>
      <c r="E19" s="430">
        <v>8115</v>
      </c>
      <c r="F19" s="430">
        <v>7973</v>
      </c>
      <c r="G19" s="430">
        <v>7839</v>
      </c>
      <c r="H19" s="430">
        <v>7203</v>
      </c>
      <c r="I19" s="430">
        <v>6532</v>
      </c>
      <c r="J19" s="430">
        <v>5872</v>
      </c>
      <c r="K19" s="430">
        <v>5017</v>
      </c>
      <c r="L19" s="430">
        <v>4734</v>
      </c>
      <c r="M19" s="430">
        <f t="shared" ref="M19:M20" si="0">+M29</f>
        <v>4700</v>
      </c>
    </row>
    <row r="20" spans="1:14" x14ac:dyDescent="0.2">
      <c r="A20" s="81" t="s">
        <v>79</v>
      </c>
      <c r="B20" s="430">
        <v>7776</v>
      </c>
      <c r="C20" s="430">
        <v>7549</v>
      </c>
      <c r="D20" s="430">
        <v>7360</v>
      </c>
      <c r="E20" s="430">
        <v>7372</v>
      </c>
      <c r="F20" s="430">
        <v>7405</v>
      </c>
      <c r="G20" s="430">
        <v>7189</v>
      </c>
      <c r="H20" s="430">
        <v>6914</v>
      </c>
      <c r="I20" s="430">
        <v>6405</v>
      </c>
      <c r="J20" s="430">
        <v>6354</v>
      </c>
      <c r="K20" s="430">
        <v>6087</v>
      </c>
      <c r="L20" s="430">
        <v>5676</v>
      </c>
      <c r="M20" s="430">
        <f t="shared" si="0"/>
        <v>5835</v>
      </c>
    </row>
    <row r="21" spans="1:14" x14ac:dyDescent="0.2">
      <c r="A21" s="81" t="s">
        <v>80</v>
      </c>
      <c r="B21" s="430">
        <v>6280</v>
      </c>
      <c r="C21" s="430">
        <v>6625</v>
      </c>
      <c r="D21" s="430">
        <v>6243</v>
      </c>
      <c r="E21" s="430">
        <v>6405</v>
      </c>
      <c r="F21" s="430">
        <v>6713</v>
      </c>
      <c r="G21" s="430">
        <v>6761</v>
      </c>
      <c r="H21" s="430">
        <v>6460</v>
      </c>
      <c r="I21" s="430">
        <v>6054</v>
      </c>
      <c r="J21" s="430">
        <v>5951</v>
      </c>
      <c r="K21" s="430">
        <v>6642</v>
      </c>
      <c r="L21" s="430">
        <v>6293</v>
      </c>
      <c r="M21" s="430">
        <f>+M31</f>
        <v>6698</v>
      </c>
    </row>
    <row r="22" spans="1:14" x14ac:dyDescent="0.2">
      <c r="A22" s="108" t="s">
        <v>583</v>
      </c>
      <c r="B22" s="430">
        <v>15633</v>
      </c>
      <c r="C22" s="430">
        <v>16262</v>
      </c>
      <c r="D22" s="430">
        <v>18996</v>
      </c>
      <c r="E22" s="430">
        <v>22389</v>
      </c>
      <c r="F22" s="430">
        <v>25699</v>
      </c>
      <c r="G22" s="430">
        <v>26920</v>
      </c>
      <c r="H22" s="430">
        <v>27636</v>
      </c>
      <c r="I22" s="430">
        <v>28642</v>
      </c>
      <c r="J22" s="430">
        <v>29774</v>
      </c>
      <c r="K22" s="430">
        <v>32840</v>
      </c>
      <c r="L22" s="430">
        <v>33600</v>
      </c>
      <c r="M22" s="430">
        <f>SUM(M23:M25)</f>
        <v>39969</v>
      </c>
    </row>
    <row r="23" spans="1:14" x14ac:dyDescent="0.2">
      <c r="A23" s="81" t="s">
        <v>81</v>
      </c>
      <c r="B23" s="430">
        <v>9087</v>
      </c>
      <c r="C23" s="430">
        <v>9398</v>
      </c>
      <c r="D23" s="430">
        <v>11753</v>
      </c>
      <c r="E23" s="430">
        <v>13284</v>
      </c>
      <c r="F23" s="430">
        <v>14675</v>
      </c>
      <c r="G23" s="430">
        <v>14683</v>
      </c>
      <c r="H23" s="430">
        <v>14732</v>
      </c>
      <c r="I23" s="430">
        <v>15639</v>
      </c>
      <c r="J23" s="430">
        <v>15732</v>
      </c>
      <c r="K23" s="430">
        <v>16435</v>
      </c>
      <c r="L23" s="430">
        <v>17872</v>
      </c>
      <c r="M23" s="430">
        <f>+M33+M38</f>
        <v>20175</v>
      </c>
    </row>
    <row r="24" spans="1:14" x14ac:dyDescent="0.2">
      <c r="A24" s="81" t="s">
        <v>82</v>
      </c>
      <c r="B24" s="430">
        <v>6122</v>
      </c>
      <c r="C24" s="430">
        <v>6374</v>
      </c>
      <c r="D24" s="430">
        <v>6680</v>
      </c>
      <c r="E24" s="430">
        <v>8172</v>
      </c>
      <c r="F24" s="430">
        <v>9330</v>
      </c>
      <c r="G24" s="430">
        <v>9776</v>
      </c>
      <c r="H24" s="430">
        <v>9930</v>
      </c>
      <c r="I24" s="430">
        <v>10004</v>
      </c>
      <c r="J24" s="430">
        <v>10872</v>
      </c>
      <c r="K24" s="430">
        <v>12622</v>
      </c>
      <c r="L24" s="430">
        <v>12067</v>
      </c>
      <c r="M24" s="430">
        <f>+M34+M39</f>
        <v>15371</v>
      </c>
    </row>
    <row r="25" spans="1:14" x14ac:dyDescent="0.2">
      <c r="A25" s="81" t="s">
        <v>109</v>
      </c>
      <c r="B25" s="430">
        <v>424</v>
      </c>
      <c r="C25" s="430">
        <v>490</v>
      </c>
      <c r="D25" s="430">
        <v>563</v>
      </c>
      <c r="E25" s="430">
        <v>933</v>
      </c>
      <c r="F25" s="430">
        <v>1694</v>
      </c>
      <c r="G25" s="430">
        <v>2461</v>
      </c>
      <c r="H25" s="430">
        <v>2974</v>
      </c>
      <c r="I25" s="430">
        <v>2999</v>
      </c>
      <c r="J25" s="430">
        <v>3170</v>
      </c>
      <c r="K25" s="430">
        <v>3783</v>
      </c>
      <c r="L25" s="430">
        <v>3661</v>
      </c>
      <c r="M25" s="430">
        <f>M40</f>
        <v>4423</v>
      </c>
    </row>
    <row r="26" spans="1:14" ht="6.75" customHeight="1" x14ac:dyDescent="0.2"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/>
    </row>
    <row r="27" spans="1:14" s="437" customFormat="1" x14ac:dyDescent="0.2">
      <c r="A27" s="109" t="s">
        <v>223</v>
      </c>
      <c r="B27" s="421">
        <v>36371</v>
      </c>
      <c r="C27" s="421">
        <v>36007</v>
      </c>
      <c r="D27" s="421">
        <v>35749</v>
      </c>
      <c r="E27" s="439">
        <v>35966</v>
      </c>
      <c r="F27" s="439">
        <v>36411</v>
      </c>
      <c r="G27" s="439">
        <v>36198</v>
      </c>
      <c r="H27" s="439">
        <v>34850</v>
      </c>
      <c r="I27" s="439">
        <v>33414</v>
      </c>
      <c r="J27" s="439">
        <v>32969</v>
      </c>
      <c r="K27" s="439">
        <v>33864</v>
      </c>
      <c r="L27" s="439">
        <v>32162</v>
      </c>
      <c r="M27" s="439">
        <f>+M28+M32</f>
        <v>36872</v>
      </c>
      <c r="N27" s="438"/>
    </row>
    <row r="28" spans="1:14" x14ac:dyDescent="0.2">
      <c r="A28" s="77" t="s">
        <v>182</v>
      </c>
      <c r="B28" s="430">
        <v>23069</v>
      </c>
      <c r="C28" s="430">
        <v>22784</v>
      </c>
      <c r="D28" s="430">
        <v>22064</v>
      </c>
      <c r="E28" s="423">
        <v>21892</v>
      </c>
      <c r="F28" s="423">
        <v>22091</v>
      </c>
      <c r="G28" s="423">
        <v>21789</v>
      </c>
      <c r="H28" s="423">
        <v>20577</v>
      </c>
      <c r="I28" s="423">
        <v>18991</v>
      </c>
      <c r="J28" s="423">
        <v>18177</v>
      </c>
      <c r="K28" s="423">
        <v>17746</v>
      </c>
      <c r="L28" s="423">
        <v>16703</v>
      </c>
      <c r="M28" s="430">
        <f>SUM(M29:M31)</f>
        <v>17233</v>
      </c>
      <c r="N28" s="107"/>
    </row>
    <row r="29" spans="1:14" x14ac:dyDescent="0.2">
      <c r="A29" s="81" t="s">
        <v>78</v>
      </c>
      <c r="B29" s="430">
        <v>9013</v>
      </c>
      <c r="C29" s="430">
        <v>8610</v>
      </c>
      <c r="D29" s="430">
        <v>8461</v>
      </c>
      <c r="E29" s="423">
        <v>8115</v>
      </c>
      <c r="F29" s="423">
        <v>7973</v>
      </c>
      <c r="G29" s="423">
        <v>7839</v>
      </c>
      <c r="H29" s="423">
        <v>7203</v>
      </c>
      <c r="I29" s="423">
        <v>6532</v>
      </c>
      <c r="J29" s="423">
        <v>5872</v>
      </c>
      <c r="K29" s="423">
        <v>5017</v>
      </c>
      <c r="L29" s="423">
        <v>4734</v>
      </c>
      <c r="M29" s="423">
        <v>4700</v>
      </c>
    </row>
    <row r="30" spans="1:14" x14ac:dyDescent="0.2">
      <c r="A30" s="81" t="s">
        <v>79</v>
      </c>
      <c r="B30" s="430">
        <v>7776</v>
      </c>
      <c r="C30" s="430">
        <v>7549</v>
      </c>
      <c r="D30" s="430">
        <v>7360</v>
      </c>
      <c r="E30" s="423">
        <v>7372</v>
      </c>
      <c r="F30" s="423">
        <v>7405</v>
      </c>
      <c r="G30" s="423">
        <v>7189</v>
      </c>
      <c r="H30" s="423">
        <v>6914</v>
      </c>
      <c r="I30" s="423">
        <v>6405</v>
      </c>
      <c r="J30" s="423">
        <v>6354</v>
      </c>
      <c r="K30" s="423">
        <v>6087</v>
      </c>
      <c r="L30" s="423">
        <v>5676</v>
      </c>
      <c r="M30" s="423">
        <v>5835</v>
      </c>
    </row>
    <row r="31" spans="1:14" x14ac:dyDescent="0.2">
      <c r="A31" s="81" t="s">
        <v>80</v>
      </c>
      <c r="B31" s="430">
        <v>6280</v>
      </c>
      <c r="C31" s="430">
        <v>6625</v>
      </c>
      <c r="D31" s="430">
        <v>6243</v>
      </c>
      <c r="E31" s="423">
        <v>6405</v>
      </c>
      <c r="F31" s="423">
        <v>6713</v>
      </c>
      <c r="G31" s="423">
        <v>6761</v>
      </c>
      <c r="H31" s="423">
        <v>6460</v>
      </c>
      <c r="I31" s="423">
        <v>6054</v>
      </c>
      <c r="J31" s="423">
        <v>5951</v>
      </c>
      <c r="K31" s="423">
        <v>6642</v>
      </c>
      <c r="L31" s="423">
        <v>6293</v>
      </c>
      <c r="M31" s="423">
        <v>6698</v>
      </c>
    </row>
    <row r="32" spans="1:14" x14ac:dyDescent="0.2">
      <c r="A32" s="108" t="s">
        <v>583</v>
      </c>
      <c r="B32" s="430">
        <v>13302</v>
      </c>
      <c r="C32" s="430">
        <v>13223</v>
      </c>
      <c r="D32" s="430">
        <v>13685</v>
      </c>
      <c r="E32" s="423">
        <v>14074</v>
      </c>
      <c r="F32" s="423">
        <v>14320</v>
      </c>
      <c r="G32" s="423">
        <v>14409</v>
      </c>
      <c r="H32" s="423">
        <v>14273</v>
      </c>
      <c r="I32" s="423">
        <v>14423</v>
      </c>
      <c r="J32" s="423">
        <v>14792</v>
      </c>
      <c r="K32" s="423">
        <v>16118</v>
      </c>
      <c r="L32" s="423">
        <v>15459</v>
      </c>
      <c r="M32" s="430">
        <f>SUM(M33:M34)</f>
        <v>19639</v>
      </c>
      <c r="N32" s="107"/>
    </row>
    <row r="33" spans="1:14" x14ac:dyDescent="0.2">
      <c r="A33" s="81" t="s">
        <v>81</v>
      </c>
      <c r="B33" s="430">
        <v>7818</v>
      </c>
      <c r="C33" s="430">
        <v>7640</v>
      </c>
      <c r="D33" s="430">
        <v>8157</v>
      </c>
      <c r="E33" s="423">
        <v>8078</v>
      </c>
      <c r="F33" s="423">
        <v>8149</v>
      </c>
      <c r="G33" s="423">
        <v>8386</v>
      </c>
      <c r="H33" s="423">
        <v>8005</v>
      </c>
      <c r="I33" s="423">
        <v>8339</v>
      </c>
      <c r="J33" s="423">
        <v>8468</v>
      </c>
      <c r="K33" s="423">
        <v>8077</v>
      </c>
      <c r="L33" s="423">
        <v>8586</v>
      </c>
      <c r="M33" s="423">
        <v>10070</v>
      </c>
    </row>
    <row r="34" spans="1:14" x14ac:dyDescent="0.2">
      <c r="A34" s="81" t="s">
        <v>82</v>
      </c>
      <c r="B34" s="430">
        <v>5484</v>
      </c>
      <c r="C34" s="430">
        <v>5583</v>
      </c>
      <c r="D34" s="430">
        <v>5528</v>
      </c>
      <c r="E34" s="423">
        <v>5996</v>
      </c>
      <c r="F34" s="423">
        <v>6171</v>
      </c>
      <c r="G34" s="423">
        <v>6023</v>
      </c>
      <c r="H34" s="423">
        <v>6268</v>
      </c>
      <c r="I34" s="423">
        <v>6084</v>
      </c>
      <c r="J34" s="423">
        <v>6324</v>
      </c>
      <c r="K34" s="423">
        <v>8041</v>
      </c>
      <c r="L34" s="423">
        <v>6873</v>
      </c>
      <c r="M34" s="423">
        <v>9569</v>
      </c>
    </row>
    <row r="35" spans="1:14" ht="6.75" customHeight="1" x14ac:dyDescent="0.2">
      <c r="A35" s="77"/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3"/>
    </row>
    <row r="36" spans="1:14" s="437" customFormat="1" x14ac:dyDescent="0.2">
      <c r="A36" s="79" t="s">
        <v>186</v>
      </c>
      <c r="B36" s="455">
        <v>2331</v>
      </c>
      <c r="C36" s="455">
        <v>3039</v>
      </c>
      <c r="D36" s="455">
        <v>5311</v>
      </c>
      <c r="E36" s="456">
        <v>8315</v>
      </c>
      <c r="F36" s="456">
        <v>11379</v>
      </c>
      <c r="G36" s="456">
        <v>12511</v>
      </c>
      <c r="H36" s="456">
        <v>13363</v>
      </c>
      <c r="I36" s="456">
        <v>14219</v>
      </c>
      <c r="J36" s="456">
        <v>14982</v>
      </c>
      <c r="K36" s="456">
        <v>16722</v>
      </c>
      <c r="L36" s="456">
        <v>18141</v>
      </c>
      <c r="M36" s="439">
        <f>M37</f>
        <v>20330</v>
      </c>
      <c r="N36" s="438"/>
    </row>
    <row r="37" spans="1:14" x14ac:dyDescent="0.2">
      <c r="A37" s="108" t="s">
        <v>583</v>
      </c>
      <c r="B37" s="445">
        <v>2331</v>
      </c>
      <c r="C37" s="445">
        <v>3039</v>
      </c>
      <c r="D37" s="445">
        <v>5311</v>
      </c>
      <c r="E37" s="446">
        <v>8315</v>
      </c>
      <c r="F37" s="446">
        <v>11379</v>
      </c>
      <c r="G37" s="446">
        <v>12511</v>
      </c>
      <c r="H37" s="446">
        <v>13363</v>
      </c>
      <c r="I37" s="446">
        <v>14219</v>
      </c>
      <c r="J37" s="446">
        <v>14982</v>
      </c>
      <c r="K37" s="446">
        <v>16722</v>
      </c>
      <c r="L37" s="446">
        <v>18141</v>
      </c>
      <c r="M37" s="430">
        <f>SUM(M38:M40)</f>
        <v>20330</v>
      </c>
    </row>
    <row r="38" spans="1:14" x14ac:dyDescent="0.2">
      <c r="A38" s="81" t="s">
        <v>81</v>
      </c>
      <c r="B38" s="445">
        <v>1269</v>
      </c>
      <c r="C38" s="445">
        <v>1758</v>
      </c>
      <c r="D38" s="445">
        <v>3596</v>
      </c>
      <c r="E38" s="446">
        <v>5206</v>
      </c>
      <c r="F38" s="446">
        <v>6526</v>
      </c>
      <c r="G38" s="446">
        <v>6297</v>
      </c>
      <c r="H38" s="446">
        <v>6727</v>
      </c>
      <c r="I38" s="446">
        <v>7300</v>
      </c>
      <c r="J38" s="446">
        <v>7264</v>
      </c>
      <c r="K38" s="446">
        <v>8358</v>
      </c>
      <c r="L38" s="446">
        <v>9286</v>
      </c>
      <c r="M38" s="423">
        <v>10105</v>
      </c>
    </row>
    <row r="39" spans="1:14" x14ac:dyDescent="0.2">
      <c r="A39" s="81" t="s">
        <v>82</v>
      </c>
      <c r="B39" s="445">
        <v>638</v>
      </c>
      <c r="C39" s="445">
        <v>791</v>
      </c>
      <c r="D39" s="445">
        <v>1152</v>
      </c>
      <c r="E39" s="446">
        <v>2176</v>
      </c>
      <c r="F39" s="446">
        <v>3159</v>
      </c>
      <c r="G39" s="446">
        <v>3753</v>
      </c>
      <c r="H39" s="446">
        <v>3662</v>
      </c>
      <c r="I39" s="446">
        <v>3920</v>
      </c>
      <c r="J39" s="446">
        <v>4548</v>
      </c>
      <c r="K39" s="446">
        <v>4581</v>
      </c>
      <c r="L39" s="446">
        <v>5194</v>
      </c>
      <c r="M39" s="423">
        <v>5802</v>
      </c>
    </row>
    <row r="40" spans="1:14" ht="13.5" thickBot="1" x14ac:dyDescent="0.25">
      <c r="A40" s="91" t="s">
        <v>109</v>
      </c>
      <c r="B40" s="443">
        <v>424</v>
      </c>
      <c r="C40" s="443">
        <v>490</v>
      </c>
      <c r="D40" s="443">
        <v>563</v>
      </c>
      <c r="E40" s="444">
        <v>933</v>
      </c>
      <c r="F40" s="444">
        <v>1694</v>
      </c>
      <c r="G40" s="444">
        <v>2461</v>
      </c>
      <c r="H40" s="444">
        <v>2974</v>
      </c>
      <c r="I40" s="444">
        <v>2999</v>
      </c>
      <c r="J40" s="444">
        <v>3170</v>
      </c>
      <c r="K40" s="444">
        <v>3783</v>
      </c>
      <c r="L40" s="444">
        <v>3661</v>
      </c>
      <c r="M40" s="444">
        <v>4423</v>
      </c>
    </row>
    <row r="41" spans="1:14" ht="15" customHeight="1" x14ac:dyDescent="0.2">
      <c r="A41" s="23" t="s">
        <v>24</v>
      </c>
      <c r="N41" s="107"/>
    </row>
    <row r="42" spans="1:14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</sheetData>
  <mergeCells count="6">
    <mergeCell ref="A6:M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.19685039370078741" header="0" footer="0"/>
  <pageSetup scale="92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O44"/>
  <sheetViews>
    <sheetView showGridLines="0" zoomScaleNormal="100" zoomScaleSheetLayoutView="100" workbookViewId="0">
      <selection activeCell="AL7" sqref="AL1:AN1048576"/>
    </sheetView>
  </sheetViews>
  <sheetFormatPr baseColWidth="10" defaultColWidth="11" defaultRowHeight="12.75" x14ac:dyDescent="0.2"/>
  <cols>
    <col min="1" max="1" width="9.5" style="168" customWidth="1"/>
    <col min="2" max="4" width="5.625" style="517" customWidth="1"/>
    <col min="5" max="5" width="1.25" style="517" customWidth="1"/>
    <col min="6" max="6" width="4.625" style="517" bestFit="1" customWidth="1"/>
    <col min="7" max="8" width="4.5" style="517" customWidth="1"/>
    <col min="9" max="9" width="1.25" style="517" customWidth="1"/>
    <col min="10" max="10" width="4.75" style="517" customWidth="1"/>
    <col min="11" max="12" width="4.125" style="517" customWidth="1"/>
    <col min="13" max="13" width="1.25" style="517" customWidth="1"/>
    <col min="14" max="16" width="4.125" style="517" customWidth="1"/>
    <col min="17" max="17" width="1.25" style="517" customWidth="1"/>
    <col min="18" max="20" width="4.125" style="517" customWidth="1"/>
    <col min="21" max="21" width="1.25" style="517" customWidth="1"/>
    <col min="22" max="24" width="4.125" style="517" customWidth="1"/>
    <col min="25" max="25" width="1.25" style="517" customWidth="1"/>
    <col min="26" max="28" width="4.75" style="517" customWidth="1"/>
    <col min="29" max="29" width="1.25" style="517" customWidth="1"/>
    <col min="30" max="32" width="4.75" style="517" customWidth="1"/>
    <col min="33" max="33" width="1.25" style="517" customWidth="1"/>
    <col min="34" max="36" width="4.75" style="517" customWidth="1"/>
    <col min="37" max="37" width="1.25" style="517" customWidth="1"/>
    <col min="38" max="40" width="4.75" style="517" customWidth="1"/>
    <col min="41" max="16384" width="11" style="134"/>
  </cols>
  <sheetData>
    <row r="1" spans="1:41" ht="15" customHeight="1" x14ac:dyDescent="0.25">
      <c r="A1" s="796" t="s">
        <v>891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</row>
    <row r="2" spans="1:41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7"/>
      <c r="AN2" s="797"/>
      <c r="AO2" s="353" t="s">
        <v>612</v>
      </c>
    </row>
    <row r="3" spans="1:41" ht="15" x14ac:dyDescent="0.25">
      <c r="A3" s="797" t="s">
        <v>393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</row>
    <row r="4" spans="1:41" s="248" customFormat="1" ht="15" x14ac:dyDescent="0.25">
      <c r="A4" s="824" t="s">
        <v>206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824"/>
      <c r="AL4" s="824"/>
      <c r="AM4" s="824"/>
      <c r="AN4" s="824"/>
    </row>
    <row r="5" spans="1:4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798"/>
      <c r="AG5" s="798"/>
      <c r="AH5" s="798"/>
      <c r="AI5" s="798"/>
      <c r="AJ5" s="798"/>
      <c r="AK5" s="798"/>
      <c r="AL5" s="798"/>
      <c r="AM5" s="798"/>
      <c r="AN5" s="798"/>
    </row>
    <row r="6" spans="1:41" s="503" customFormat="1" ht="27.75" customHeight="1" x14ac:dyDescent="0.25">
      <c r="A6" s="800" t="s">
        <v>256</v>
      </c>
      <c r="B6" s="795" t="s">
        <v>0</v>
      </c>
      <c r="C6" s="795"/>
      <c r="D6" s="795"/>
      <c r="E6" s="511"/>
      <c r="F6" s="823" t="s">
        <v>357</v>
      </c>
      <c r="G6" s="823"/>
      <c r="H6" s="823"/>
      <c r="I6" s="511"/>
      <c r="J6" s="795" t="s">
        <v>352</v>
      </c>
      <c r="K6" s="795"/>
      <c r="L6" s="795"/>
      <c r="M6" s="511"/>
      <c r="N6" s="795" t="s">
        <v>679</v>
      </c>
      <c r="O6" s="795"/>
      <c r="P6" s="795"/>
      <c r="Q6" s="821"/>
      <c r="R6" s="795" t="s">
        <v>678</v>
      </c>
      <c r="S6" s="795"/>
      <c r="T6" s="795"/>
      <c r="U6" s="821"/>
      <c r="V6" s="795" t="s">
        <v>353</v>
      </c>
      <c r="W6" s="795"/>
      <c r="X6" s="795"/>
      <c r="Y6" s="821"/>
      <c r="Z6" s="795" t="s">
        <v>354</v>
      </c>
      <c r="AA6" s="795"/>
      <c r="AB6" s="795"/>
      <c r="AC6" s="821"/>
      <c r="AD6" s="795" t="s">
        <v>355</v>
      </c>
      <c r="AE6" s="795"/>
      <c r="AF6" s="795"/>
      <c r="AG6" s="821"/>
      <c r="AH6" s="795" t="s">
        <v>356</v>
      </c>
      <c r="AI6" s="795"/>
      <c r="AJ6" s="795"/>
      <c r="AK6" s="821"/>
      <c r="AL6" s="795" t="s">
        <v>358</v>
      </c>
      <c r="AM6" s="795"/>
      <c r="AN6" s="795"/>
    </row>
    <row r="7" spans="1:41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821"/>
      <c r="R7" s="513" t="s">
        <v>0</v>
      </c>
      <c r="S7" s="513" t="s">
        <v>15</v>
      </c>
      <c r="T7" s="513" t="s">
        <v>16</v>
      </c>
      <c r="U7" s="821"/>
      <c r="V7" s="513" t="s">
        <v>0</v>
      </c>
      <c r="W7" s="513" t="s">
        <v>15</v>
      </c>
      <c r="X7" s="513" t="s">
        <v>16</v>
      </c>
      <c r="Y7" s="821"/>
      <c r="Z7" s="513" t="s">
        <v>0</v>
      </c>
      <c r="AA7" s="513" t="s">
        <v>15</v>
      </c>
      <c r="AB7" s="513" t="s">
        <v>16</v>
      </c>
      <c r="AC7" s="821"/>
      <c r="AD7" s="513" t="s">
        <v>0</v>
      </c>
      <c r="AE7" s="513" t="s">
        <v>15</v>
      </c>
      <c r="AF7" s="513" t="s">
        <v>16</v>
      </c>
      <c r="AG7" s="821"/>
      <c r="AH7" s="513" t="s">
        <v>0</v>
      </c>
      <c r="AI7" s="513" t="s">
        <v>15</v>
      </c>
      <c r="AJ7" s="513" t="s">
        <v>16</v>
      </c>
      <c r="AK7" s="821"/>
      <c r="AL7" s="513" t="s">
        <v>0</v>
      </c>
      <c r="AM7" s="513" t="s">
        <v>15</v>
      </c>
      <c r="AN7" s="513" t="s">
        <v>16</v>
      </c>
    </row>
    <row r="8" spans="1:41" s="169" customFormat="1" ht="5.25" customHeigh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</row>
    <row r="9" spans="1:41" s="555" customFormat="1" x14ac:dyDescent="0.2">
      <c r="A9" s="173" t="s">
        <v>0</v>
      </c>
      <c r="B9" s="558">
        <f>SUM(B10:B40)</f>
        <v>14772</v>
      </c>
      <c r="C9" s="558">
        <f>SUM(C10:C40)</f>
        <v>9214</v>
      </c>
      <c r="D9" s="558">
        <f>SUM(D10:D40)</f>
        <v>5558</v>
      </c>
      <c r="E9" s="558"/>
      <c r="F9" s="558">
        <f>SUM(F10:F40)</f>
        <v>1605</v>
      </c>
      <c r="G9" s="558">
        <f>SUM(G10:G40)</f>
        <v>941</v>
      </c>
      <c r="H9" s="558">
        <f>SUM(H10:H40)</f>
        <v>664</v>
      </c>
      <c r="I9" s="558"/>
      <c r="J9" s="558">
        <f>SUM(J10:J40)</f>
        <v>1023</v>
      </c>
      <c r="K9" s="558">
        <f>SUM(K10:K40)</f>
        <v>667</v>
      </c>
      <c r="L9" s="558">
        <f>SUM(L10:L40)</f>
        <v>356</v>
      </c>
      <c r="M9" s="558"/>
      <c r="N9" s="558">
        <f>SUM(N10:N40)</f>
        <v>76</v>
      </c>
      <c r="O9" s="558">
        <f>SUM(O10:O40)</f>
        <v>50</v>
      </c>
      <c r="P9" s="558">
        <f>SUM(P10:P40)</f>
        <v>26</v>
      </c>
      <c r="Q9" s="558"/>
      <c r="R9" s="558">
        <f>SUM(R10:R40)</f>
        <v>491</v>
      </c>
      <c r="S9" s="558">
        <f>SUM(S10:S40)</f>
        <v>344</v>
      </c>
      <c r="T9" s="558">
        <f>SUM(T10:T40)</f>
        <v>147</v>
      </c>
      <c r="U9" s="558"/>
      <c r="V9" s="558">
        <f>SUM(V10:V40)</f>
        <v>132</v>
      </c>
      <c r="W9" s="558">
        <f>SUM(W10:W40)</f>
        <v>82</v>
      </c>
      <c r="X9" s="558">
        <f>SUM(X10:X40)</f>
        <v>50</v>
      </c>
      <c r="Y9" s="558"/>
      <c r="Z9" s="558">
        <f>SUM(Z10:Z40)</f>
        <v>1074</v>
      </c>
      <c r="AA9" s="558">
        <f>SUM(AA10:AA40)</f>
        <v>693</v>
      </c>
      <c r="AB9" s="558">
        <f>SUM(AB10:AB40)</f>
        <v>381</v>
      </c>
      <c r="AC9" s="558"/>
      <c r="AD9" s="558">
        <f>SUM(AD10:AD40)</f>
        <v>1239</v>
      </c>
      <c r="AE9" s="558">
        <f>SUM(AE10:AE40)</f>
        <v>763</v>
      </c>
      <c r="AF9" s="558">
        <f>SUM(AF10:AF40)</f>
        <v>476</v>
      </c>
      <c r="AG9" s="558"/>
      <c r="AH9" s="558">
        <f>SUM(AH10:AH40)</f>
        <v>4736</v>
      </c>
      <c r="AI9" s="558">
        <f>SUM(AI10:AI40)</f>
        <v>3004</v>
      </c>
      <c r="AJ9" s="558">
        <f>SUM(AJ10:AJ40)</f>
        <v>1732</v>
      </c>
      <c r="AK9" s="558"/>
      <c r="AL9" s="558">
        <f>SUM(AL10:AL40)</f>
        <v>4396</v>
      </c>
      <c r="AM9" s="558">
        <f>SUM(AM10:AM40)</f>
        <v>2670</v>
      </c>
      <c r="AN9" s="558">
        <f>SUM(AN10:AN40)</f>
        <v>1726</v>
      </c>
    </row>
    <row r="10" spans="1:41" x14ac:dyDescent="0.2">
      <c r="A10" s="188">
        <v>0</v>
      </c>
      <c r="B10" s="522">
        <f>+F10+J10+N10+R10+V10+Z10+AD10+AH10+AL10</f>
        <v>251</v>
      </c>
      <c r="C10" s="522">
        <f>+G10+K10+O10+S10+W10+AA10+AE10+AI10+AM10</f>
        <v>140</v>
      </c>
      <c r="D10" s="522">
        <f t="shared" ref="D10" si="0">+B10-C10</f>
        <v>111</v>
      </c>
      <c r="E10" s="523"/>
      <c r="F10" s="522">
        <v>251</v>
      </c>
      <c r="G10" s="522">
        <v>140</v>
      </c>
      <c r="H10" s="522">
        <v>111</v>
      </c>
      <c r="I10" s="523"/>
      <c r="J10" s="523">
        <v>0</v>
      </c>
      <c r="K10" s="523">
        <v>0</v>
      </c>
      <c r="L10" s="523">
        <v>0</v>
      </c>
      <c r="M10" s="523"/>
      <c r="N10" s="523">
        <v>0</v>
      </c>
      <c r="O10" s="523">
        <v>0</v>
      </c>
      <c r="P10" s="523">
        <v>0</v>
      </c>
      <c r="Q10" s="523"/>
      <c r="R10" s="523">
        <v>0</v>
      </c>
      <c r="S10" s="523">
        <v>0</v>
      </c>
      <c r="T10" s="523">
        <v>0</v>
      </c>
      <c r="U10" s="523"/>
      <c r="V10" s="523">
        <v>0</v>
      </c>
      <c r="W10" s="523">
        <v>0</v>
      </c>
      <c r="X10" s="523">
        <v>0</v>
      </c>
      <c r="Y10" s="523"/>
      <c r="Z10" s="523">
        <v>0</v>
      </c>
      <c r="AA10" s="523">
        <v>0</v>
      </c>
      <c r="AB10" s="523">
        <v>0</v>
      </c>
      <c r="AC10" s="523"/>
      <c r="AD10" s="523">
        <v>0</v>
      </c>
      <c r="AE10" s="523">
        <v>0</v>
      </c>
      <c r="AF10" s="523">
        <v>0</v>
      </c>
      <c r="AG10" s="523"/>
      <c r="AH10" s="523">
        <v>0</v>
      </c>
      <c r="AI10" s="523">
        <v>0</v>
      </c>
      <c r="AJ10" s="523">
        <v>0</v>
      </c>
      <c r="AK10" s="523"/>
      <c r="AL10" s="523">
        <v>0</v>
      </c>
      <c r="AM10" s="523">
        <v>0</v>
      </c>
      <c r="AN10" s="523">
        <v>0</v>
      </c>
    </row>
    <row r="11" spans="1:41" x14ac:dyDescent="0.2">
      <c r="A11" s="188">
        <v>1</v>
      </c>
      <c r="B11" s="522">
        <f t="shared" ref="B11:B27" si="1">+F11+J11+N11+R11+V11+Z11+AD11+AH11+AL11</f>
        <v>630</v>
      </c>
      <c r="C11" s="522">
        <f t="shared" ref="C11:C27" si="2">+G11+K11+O11+S11+W11+AA11+AE11+AI11+AM11</f>
        <v>358</v>
      </c>
      <c r="D11" s="522">
        <f t="shared" ref="D11:D28" si="3">+B11-C11</f>
        <v>272</v>
      </c>
      <c r="E11" s="605"/>
      <c r="F11" s="605">
        <v>625</v>
      </c>
      <c r="G11" s="605">
        <v>356</v>
      </c>
      <c r="H11" s="605">
        <v>269</v>
      </c>
      <c r="I11" s="523"/>
      <c r="J11" s="523">
        <v>5</v>
      </c>
      <c r="K11" s="523">
        <v>2</v>
      </c>
      <c r="L11" s="523">
        <v>3</v>
      </c>
      <c r="M11" s="523"/>
      <c r="N11" s="523">
        <v>0</v>
      </c>
      <c r="O11" s="523">
        <v>0</v>
      </c>
      <c r="P11" s="523">
        <v>0</v>
      </c>
      <c r="Q11" s="523"/>
      <c r="R11" s="523">
        <v>0</v>
      </c>
      <c r="S11" s="523">
        <v>0</v>
      </c>
      <c r="T11" s="523">
        <v>0</v>
      </c>
      <c r="U11" s="523"/>
      <c r="V11" s="523">
        <v>0</v>
      </c>
      <c r="W11" s="523">
        <v>0</v>
      </c>
      <c r="X11" s="523">
        <v>0</v>
      </c>
      <c r="Y11" s="523"/>
      <c r="Z11" s="523">
        <v>0</v>
      </c>
      <c r="AA11" s="523">
        <v>0</v>
      </c>
      <c r="AB11" s="523">
        <v>0</v>
      </c>
      <c r="AC11" s="523"/>
      <c r="AD11" s="523">
        <v>0</v>
      </c>
      <c r="AE11" s="523">
        <v>0</v>
      </c>
      <c r="AF11" s="523">
        <v>0</v>
      </c>
      <c r="AG11" s="523"/>
      <c r="AH11" s="523">
        <v>0</v>
      </c>
      <c r="AI11" s="523">
        <v>0</v>
      </c>
      <c r="AJ11" s="523">
        <v>0</v>
      </c>
      <c r="AK11" s="523"/>
      <c r="AL11" s="523">
        <v>0</v>
      </c>
      <c r="AM11" s="523">
        <v>0</v>
      </c>
      <c r="AN11" s="523">
        <v>0</v>
      </c>
    </row>
    <row r="12" spans="1:41" x14ac:dyDescent="0.2">
      <c r="A12" s="188">
        <v>2</v>
      </c>
      <c r="B12" s="522">
        <f t="shared" si="1"/>
        <v>698</v>
      </c>
      <c r="C12" s="522">
        <f t="shared" si="2"/>
        <v>429</v>
      </c>
      <c r="D12" s="522">
        <f t="shared" si="3"/>
        <v>269</v>
      </c>
      <c r="E12" s="605"/>
      <c r="F12" s="522">
        <v>688</v>
      </c>
      <c r="G12" s="522">
        <v>423</v>
      </c>
      <c r="H12" s="522">
        <v>265</v>
      </c>
      <c r="I12" s="523"/>
      <c r="J12" s="523">
        <v>9</v>
      </c>
      <c r="K12" s="523">
        <v>5</v>
      </c>
      <c r="L12" s="523">
        <v>4</v>
      </c>
      <c r="M12" s="523"/>
      <c r="N12" s="523">
        <v>1</v>
      </c>
      <c r="O12" s="523">
        <v>1</v>
      </c>
      <c r="P12" s="523">
        <v>0</v>
      </c>
      <c r="Q12" s="523"/>
      <c r="R12" s="523">
        <v>0</v>
      </c>
      <c r="S12" s="523">
        <v>0</v>
      </c>
      <c r="T12" s="523">
        <v>0</v>
      </c>
      <c r="U12" s="523"/>
      <c r="V12" s="523">
        <v>0</v>
      </c>
      <c r="W12" s="523">
        <v>0</v>
      </c>
      <c r="X12" s="523">
        <v>0</v>
      </c>
      <c r="Y12" s="523"/>
      <c r="Z12" s="523">
        <v>0</v>
      </c>
      <c r="AA12" s="523">
        <v>0</v>
      </c>
      <c r="AB12" s="523">
        <v>0</v>
      </c>
      <c r="AC12" s="523"/>
      <c r="AD12" s="523">
        <v>0</v>
      </c>
      <c r="AE12" s="523">
        <v>0</v>
      </c>
      <c r="AF12" s="523">
        <v>0</v>
      </c>
      <c r="AG12" s="523"/>
      <c r="AH12" s="523">
        <v>0</v>
      </c>
      <c r="AI12" s="523">
        <v>0</v>
      </c>
      <c r="AJ12" s="523">
        <v>0</v>
      </c>
      <c r="AK12" s="523"/>
      <c r="AL12" s="523">
        <v>0</v>
      </c>
      <c r="AM12" s="523">
        <v>0</v>
      </c>
      <c r="AN12" s="523">
        <v>0</v>
      </c>
    </row>
    <row r="13" spans="1:41" x14ac:dyDescent="0.2">
      <c r="A13" s="188">
        <v>3</v>
      </c>
      <c r="B13" s="522">
        <f t="shared" si="1"/>
        <v>791</v>
      </c>
      <c r="C13" s="522">
        <f t="shared" si="2"/>
        <v>492</v>
      </c>
      <c r="D13" s="522">
        <f t="shared" si="3"/>
        <v>299</v>
      </c>
      <c r="E13" s="522"/>
      <c r="F13" s="522">
        <v>37</v>
      </c>
      <c r="G13" s="522">
        <v>20</v>
      </c>
      <c r="H13" s="522">
        <v>17</v>
      </c>
      <c r="I13" s="523"/>
      <c r="J13" s="523">
        <v>695</v>
      </c>
      <c r="K13" s="523">
        <v>433</v>
      </c>
      <c r="L13" s="523">
        <v>262</v>
      </c>
      <c r="M13" s="523"/>
      <c r="N13" s="523">
        <v>58</v>
      </c>
      <c r="O13" s="523">
        <v>38</v>
      </c>
      <c r="P13" s="523">
        <v>20</v>
      </c>
      <c r="Q13" s="523"/>
      <c r="R13" s="523">
        <v>1</v>
      </c>
      <c r="S13" s="523">
        <v>1</v>
      </c>
      <c r="T13" s="523">
        <v>0</v>
      </c>
      <c r="U13" s="523"/>
      <c r="V13" s="523">
        <v>0</v>
      </c>
      <c r="W13" s="523">
        <v>0</v>
      </c>
      <c r="X13" s="523">
        <v>0</v>
      </c>
      <c r="Y13" s="523"/>
      <c r="Z13" s="523">
        <v>0</v>
      </c>
      <c r="AA13" s="523">
        <v>0</v>
      </c>
      <c r="AB13" s="523">
        <v>0</v>
      </c>
      <c r="AC13" s="523"/>
      <c r="AD13" s="523">
        <v>0</v>
      </c>
      <c r="AE13" s="523">
        <v>0</v>
      </c>
      <c r="AF13" s="523">
        <v>0</v>
      </c>
      <c r="AG13" s="523"/>
      <c r="AH13" s="523">
        <v>0</v>
      </c>
      <c r="AI13" s="523">
        <v>0</v>
      </c>
      <c r="AJ13" s="523">
        <v>0</v>
      </c>
      <c r="AK13" s="523"/>
      <c r="AL13" s="523">
        <v>0</v>
      </c>
      <c r="AM13" s="523">
        <v>0</v>
      </c>
      <c r="AN13" s="523">
        <v>0</v>
      </c>
    </row>
    <row r="14" spans="1:41" x14ac:dyDescent="0.2">
      <c r="A14" s="188">
        <v>4</v>
      </c>
      <c r="B14" s="522">
        <f t="shared" si="1"/>
        <v>743</v>
      </c>
      <c r="C14" s="522">
        <f t="shared" si="2"/>
        <v>518</v>
      </c>
      <c r="D14" s="522">
        <f t="shared" si="3"/>
        <v>225</v>
      </c>
      <c r="E14" s="605"/>
      <c r="F14" s="605">
        <v>3</v>
      </c>
      <c r="G14" s="605">
        <v>1</v>
      </c>
      <c r="H14" s="605">
        <v>2</v>
      </c>
      <c r="I14" s="523"/>
      <c r="J14" s="523">
        <v>303</v>
      </c>
      <c r="K14" s="523">
        <v>220</v>
      </c>
      <c r="L14" s="523">
        <v>83</v>
      </c>
      <c r="M14" s="523"/>
      <c r="N14" s="523">
        <v>11</v>
      </c>
      <c r="O14" s="523">
        <v>7</v>
      </c>
      <c r="P14" s="523">
        <v>4</v>
      </c>
      <c r="Q14" s="523"/>
      <c r="R14" s="523">
        <v>426</v>
      </c>
      <c r="S14" s="523">
        <v>290</v>
      </c>
      <c r="T14" s="523">
        <v>136</v>
      </c>
      <c r="U14" s="523"/>
      <c r="V14" s="523">
        <v>0</v>
      </c>
      <c r="W14" s="523">
        <v>0</v>
      </c>
      <c r="X14" s="523">
        <v>0</v>
      </c>
      <c r="Y14" s="523"/>
      <c r="Z14" s="523">
        <v>0</v>
      </c>
      <c r="AA14" s="523">
        <v>0</v>
      </c>
      <c r="AB14" s="523">
        <v>0</v>
      </c>
      <c r="AC14" s="523"/>
      <c r="AD14" s="523">
        <v>0</v>
      </c>
      <c r="AE14" s="523">
        <v>0</v>
      </c>
      <c r="AF14" s="523">
        <v>0</v>
      </c>
      <c r="AG14" s="523"/>
      <c r="AH14" s="523">
        <v>0</v>
      </c>
      <c r="AI14" s="523">
        <v>0</v>
      </c>
      <c r="AJ14" s="523">
        <v>0</v>
      </c>
      <c r="AK14" s="523"/>
      <c r="AL14" s="523">
        <v>0</v>
      </c>
      <c r="AM14" s="523">
        <v>0</v>
      </c>
      <c r="AN14" s="523">
        <v>0</v>
      </c>
    </row>
    <row r="15" spans="1:41" x14ac:dyDescent="0.2">
      <c r="A15" s="188">
        <v>5</v>
      </c>
      <c r="B15" s="522">
        <f t="shared" si="1"/>
        <v>187</v>
      </c>
      <c r="C15" s="522">
        <f t="shared" si="2"/>
        <v>125</v>
      </c>
      <c r="D15" s="522">
        <f t="shared" si="3"/>
        <v>62</v>
      </c>
      <c r="E15" s="605"/>
      <c r="F15" s="605">
        <v>1</v>
      </c>
      <c r="G15" s="605">
        <v>1</v>
      </c>
      <c r="H15" s="605">
        <v>0</v>
      </c>
      <c r="I15" s="523"/>
      <c r="J15" s="523">
        <v>10</v>
      </c>
      <c r="K15" s="523">
        <v>6</v>
      </c>
      <c r="L15" s="523">
        <v>4</v>
      </c>
      <c r="M15" s="523"/>
      <c r="N15" s="523">
        <v>6</v>
      </c>
      <c r="O15" s="523">
        <v>4</v>
      </c>
      <c r="P15" s="523">
        <v>2</v>
      </c>
      <c r="Q15" s="523"/>
      <c r="R15" s="523">
        <v>42</v>
      </c>
      <c r="S15" s="523">
        <v>35</v>
      </c>
      <c r="T15" s="523">
        <v>7</v>
      </c>
      <c r="U15" s="523"/>
      <c r="V15" s="523">
        <v>128</v>
      </c>
      <c r="W15" s="523">
        <v>79</v>
      </c>
      <c r="X15" s="523">
        <v>49</v>
      </c>
      <c r="Y15" s="523"/>
      <c r="Z15" s="523">
        <v>0</v>
      </c>
      <c r="AA15" s="523">
        <v>0</v>
      </c>
      <c r="AB15" s="523">
        <v>0</v>
      </c>
      <c r="AC15" s="523"/>
      <c r="AD15" s="523">
        <v>0</v>
      </c>
      <c r="AE15" s="523">
        <v>0</v>
      </c>
      <c r="AF15" s="523">
        <v>0</v>
      </c>
      <c r="AG15" s="523"/>
      <c r="AH15" s="523">
        <v>0</v>
      </c>
      <c r="AI15" s="523">
        <v>0</v>
      </c>
      <c r="AJ15" s="523">
        <v>0</v>
      </c>
      <c r="AK15" s="523"/>
      <c r="AL15" s="523">
        <v>0</v>
      </c>
      <c r="AM15" s="523">
        <v>0</v>
      </c>
      <c r="AN15" s="523">
        <v>0</v>
      </c>
    </row>
    <row r="16" spans="1:41" x14ac:dyDescent="0.2">
      <c r="A16" s="188">
        <v>6</v>
      </c>
      <c r="B16" s="522">
        <f t="shared" si="1"/>
        <v>27</v>
      </c>
      <c r="C16" s="522">
        <f t="shared" si="2"/>
        <v>22</v>
      </c>
      <c r="D16" s="522">
        <f t="shared" si="3"/>
        <v>5</v>
      </c>
      <c r="E16" s="522"/>
      <c r="F16" s="522">
        <v>0</v>
      </c>
      <c r="G16" s="522">
        <v>0</v>
      </c>
      <c r="H16" s="522">
        <v>0</v>
      </c>
      <c r="I16" s="523"/>
      <c r="J16" s="523">
        <v>1</v>
      </c>
      <c r="K16" s="523">
        <v>1</v>
      </c>
      <c r="L16" s="523">
        <v>0</v>
      </c>
      <c r="M16" s="523"/>
      <c r="N16" s="523">
        <v>0</v>
      </c>
      <c r="O16" s="523">
        <v>0</v>
      </c>
      <c r="P16" s="523">
        <v>0</v>
      </c>
      <c r="Q16" s="523"/>
      <c r="R16" s="523">
        <v>22</v>
      </c>
      <c r="S16" s="523">
        <v>18</v>
      </c>
      <c r="T16" s="523">
        <v>4</v>
      </c>
      <c r="U16" s="523"/>
      <c r="V16" s="523">
        <v>4</v>
      </c>
      <c r="W16" s="523">
        <v>3</v>
      </c>
      <c r="X16" s="523">
        <v>1</v>
      </c>
      <c r="Y16" s="523"/>
      <c r="Z16" s="523">
        <v>0</v>
      </c>
      <c r="AA16" s="523">
        <v>0</v>
      </c>
      <c r="AB16" s="523">
        <v>0</v>
      </c>
      <c r="AC16" s="523"/>
      <c r="AD16" s="523">
        <v>0</v>
      </c>
      <c r="AE16" s="523">
        <v>0</v>
      </c>
      <c r="AF16" s="523">
        <v>0</v>
      </c>
      <c r="AG16" s="523"/>
      <c r="AH16" s="523">
        <v>0</v>
      </c>
      <c r="AI16" s="523">
        <v>0</v>
      </c>
      <c r="AJ16" s="523">
        <v>0</v>
      </c>
      <c r="AK16" s="523"/>
      <c r="AL16" s="523">
        <v>0</v>
      </c>
      <c r="AM16" s="523">
        <v>0</v>
      </c>
      <c r="AN16" s="523">
        <v>0</v>
      </c>
    </row>
    <row r="17" spans="1:40" x14ac:dyDescent="0.2">
      <c r="A17" s="188">
        <v>7</v>
      </c>
      <c r="B17" s="522">
        <f t="shared" si="1"/>
        <v>412</v>
      </c>
      <c r="C17" s="522">
        <f t="shared" si="2"/>
        <v>282</v>
      </c>
      <c r="D17" s="522">
        <f t="shared" si="3"/>
        <v>130</v>
      </c>
      <c r="E17" s="522"/>
      <c r="F17" s="522">
        <v>0</v>
      </c>
      <c r="G17" s="522">
        <v>0</v>
      </c>
      <c r="H17" s="522">
        <v>0</v>
      </c>
      <c r="I17" s="523"/>
      <c r="J17" s="523">
        <v>0</v>
      </c>
      <c r="K17" s="523">
        <v>0</v>
      </c>
      <c r="L17" s="523">
        <v>0</v>
      </c>
      <c r="M17" s="523"/>
      <c r="N17" s="523">
        <v>0</v>
      </c>
      <c r="O17" s="523">
        <v>0</v>
      </c>
      <c r="P17" s="523">
        <v>0</v>
      </c>
      <c r="Q17" s="523"/>
      <c r="R17" s="523">
        <v>0</v>
      </c>
      <c r="S17" s="523">
        <v>0</v>
      </c>
      <c r="T17" s="523">
        <v>0</v>
      </c>
      <c r="U17" s="523"/>
      <c r="V17" s="523">
        <v>0</v>
      </c>
      <c r="W17" s="523">
        <v>0</v>
      </c>
      <c r="X17" s="523">
        <v>0</v>
      </c>
      <c r="Y17" s="523"/>
      <c r="Z17" s="523">
        <v>412</v>
      </c>
      <c r="AA17" s="523">
        <v>282</v>
      </c>
      <c r="AB17" s="523">
        <v>130</v>
      </c>
      <c r="AC17" s="523"/>
      <c r="AD17" s="523">
        <v>0</v>
      </c>
      <c r="AE17" s="523">
        <v>0</v>
      </c>
      <c r="AF17" s="523">
        <v>0</v>
      </c>
      <c r="AG17" s="523"/>
      <c r="AH17" s="523">
        <v>0</v>
      </c>
      <c r="AI17" s="523">
        <v>0</v>
      </c>
      <c r="AJ17" s="523">
        <v>0</v>
      </c>
      <c r="AK17" s="523"/>
      <c r="AL17" s="523">
        <v>0</v>
      </c>
      <c r="AM17" s="523">
        <v>0</v>
      </c>
      <c r="AN17" s="523">
        <v>0</v>
      </c>
    </row>
    <row r="18" spans="1:40" x14ac:dyDescent="0.2">
      <c r="A18" s="188">
        <v>8</v>
      </c>
      <c r="B18" s="522">
        <f t="shared" si="1"/>
        <v>318</v>
      </c>
      <c r="C18" s="522">
        <f t="shared" si="2"/>
        <v>180</v>
      </c>
      <c r="D18" s="522">
        <f t="shared" si="3"/>
        <v>138</v>
      </c>
      <c r="E18" s="522"/>
      <c r="F18" s="522">
        <v>0</v>
      </c>
      <c r="G18" s="522">
        <v>0</v>
      </c>
      <c r="H18" s="522">
        <v>0</v>
      </c>
      <c r="I18" s="523"/>
      <c r="J18" s="523">
        <v>0</v>
      </c>
      <c r="K18" s="523">
        <v>0</v>
      </c>
      <c r="L18" s="523">
        <v>0</v>
      </c>
      <c r="M18" s="523"/>
      <c r="N18" s="523">
        <v>0</v>
      </c>
      <c r="O18" s="523">
        <v>0</v>
      </c>
      <c r="P18" s="523">
        <v>0</v>
      </c>
      <c r="Q18" s="523"/>
      <c r="R18" s="523">
        <v>0</v>
      </c>
      <c r="S18" s="523">
        <v>0</v>
      </c>
      <c r="T18" s="523">
        <v>0</v>
      </c>
      <c r="U18" s="523"/>
      <c r="V18" s="523">
        <v>0</v>
      </c>
      <c r="W18" s="523">
        <v>0</v>
      </c>
      <c r="X18" s="523">
        <v>0</v>
      </c>
      <c r="Y18" s="523"/>
      <c r="Z18" s="523">
        <v>306</v>
      </c>
      <c r="AA18" s="523">
        <v>174</v>
      </c>
      <c r="AB18" s="523">
        <v>132</v>
      </c>
      <c r="AC18" s="523"/>
      <c r="AD18" s="523">
        <v>12</v>
      </c>
      <c r="AE18" s="523">
        <v>6</v>
      </c>
      <c r="AF18" s="523">
        <v>6</v>
      </c>
      <c r="AG18" s="523"/>
      <c r="AH18" s="523">
        <v>0</v>
      </c>
      <c r="AI18" s="523">
        <v>0</v>
      </c>
      <c r="AJ18" s="523">
        <v>0</v>
      </c>
      <c r="AK18" s="523"/>
      <c r="AL18" s="523">
        <v>0</v>
      </c>
      <c r="AM18" s="523">
        <v>0</v>
      </c>
      <c r="AN18" s="523">
        <v>0</v>
      </c>
    </row>
    <row r="19" spans="1:40" x14ac:dyDescent="0.2">
      <c r="A19" s="188">
        <v>9</v>
      </c>
      <c r="B19" s="522">
        <f t="shared" si="1"/>
        <v>325</v>
      </c>
      <c r="C19" s="522">
        <f t="shared" si="2"/>
        <v>219</v>
      </c>
      <c r="D19" s="522">
        <f t="shared" si="3"/>
        <v>106</v>
      </c>
      <c r="E19" s="522"/>
      <c r="F19" s="522">
        <v>0</v>
      </c>
      <c r="G19" s="522">
        <v>0</v>
      </c>
      <c r="H19" s="522">
        <v>0</v>
      </c>
      <c r="I19" s="523"/>
      <c r="J19" s="523">
        <v>0</v>
      </c>
      <c r="K19" s="523">
        <v>0</v>
      </c>
      <c r="L19" s="523">
        <v>0</v>
      </c>
      <c r="M19" s="523"/>
      <c r="N19" s="523">
        <v>0</v>
      </c>
      <c r="O19" s="523">
        <v>0</v>
      </c>
      <c r="P19" s="523">
        <v>0</v>
      </c>
      <c r="Q19" s="523"/>
      <c r="R19" s="523">
        <v>0</v>
      </c>
      <c r="S19" s="523">
        <v>0</v>
      </c>
      <c r="T19" s="523">
        <v>0</v>
      </c>
      <c r="U19" s="523"/>
      <c r="V19" s="523">
        <v>0</v>
      </c>
      <c r="W19" s="523">
        <v>0</v>
      </c>
      <c r="X19" s="523">
        <v>0</v>
      </c>
      <c r="Y19" s="523"/>
      <c r="Z19" s="523">
        <v>299</v>
      </c>
      <c r="AA19" s="523">
        <v>208</v>
      </c>
      <c r="AB19" s="523">
        <v>91</v>
      </c>
      <c r="AC19" s="523"/>
      <c r="AD19" s="523">
        <v>26</v>
      </c>
      <c r="AE19" s="523">
        <v>11</v>
      </c>
      <c r="AF19" s="523">
        <v>15</v>
      </c>
      <c r="AG19" s="523"/>
      <c r="AH19" s="523">
        <v>0</v>
      </c>
      <c r="AI19" s="523">
        <v>0</v>
      </c>
      <c r="AJ19" s="523">
        <v>0</v>
      </c>
      <c r="AK19" s="523"/>
      <c r="AL19" s="523">
        <v>0</v>
      </c>
      <c r="AM19" s="523">
        <v>0</v>
      </c>
      <c r="AN19" s="523">
        <v>0</v>
      </c>
    </row>
    <row r="20" spans="1:40" x14ac:dyDescent="0.2">
      <c r="A20" s="188">
        <v>10</v>
      </c>
      <c r="B20" s="522">
        <f t="shared" si="1"/>
        <v>285</v>
      </c>
      <c r="C20" s="522">
        <f t="shared" si="2"/>
        <v>181</v>
      </c>
      <c r="D20" s="522">
        <f t="shared" si="3"/>
        <v>104</v>
      </c>
      <c r="E20" s="522"/>
      <c r="F20" s="522">
        <v>0</v>
      </c>
      <c r="G20" s="522">
        <v>0</v>
      </c>
      <c r="H20" s="522">
        <v>0</v>
      </c>
      <c r="I20" s="523"/>
      <c r="J20" s="523">
        <v>0</v>
      </c>
      <c r="K20" s="523">
        <v>0</v>
      </c>
      <c r="L20" s="523">
        <v>0</v>
      </c>
      <c r="M20" s="523"/>
      <c r="N20" s="523">
        <v>0</v>
      </c>
      <c r="O20" s="523">
        <v>0</v>
      </c>
      <c r="P20" s="523">
        <v>0</v>
      </c>
      <c r="Q20" s="523"/>
      <c r="R20" s="523">
        <v>0</v>
      </c>
      <c r="S20" s="523">
        <v>0</v>
      </c>
      <c r="T20" s="523">
        <v>0</v>
      </c>
      <c r="U20" s="523"/>
      <c r="V20" s="523">
        <v>0</v>
      </c>
      <c r="W20" s="523">
        <v>0</v>
      </c>
      <c r="X20" s="523">
        <v>0</v>
      </c>
      <c r="Y20" s="523"/>
      <c r="Z20" s="523">
        <v>29</v>
      </c>
      <c r="AA20" s="523">
        <v>17</v>
      </c>
      <c r="AB20" s="523">
        <v>12</v>
      </c>
      <c r="AC20" s="523"/>
      <c r="AD20" s="523">
        <v>256</v>
      </c>
      <c r="AE20" s="523">
        <v>164</v>
      </c>
      <c r="AF20" s="523">
        <v>92</v>
      </c>
      <c r="AG20" s="523"/>
      <c r="AH20" s="523">
        <v>0</v>
      </c>
      <c r="AI20" s="523">
        <v>0</v>
      </c>
      <c r="AJ20" s="523">
        <v>0</v>
      </c>
      <c r="AK20" s="523"/>
      <c r="AL20" s="523">
        <v>0</v>
      </c>
      <c r="AM20" s="523">
        <v>0</v>
      </c>
      <c r="AN20" s="523">
        <v>0</v>
      </c>
    </row>
    <row r="21" spans="1:40" x14ac:dyDescent="0.2">
      <c r="A21" s="188">
        <v>11</v>
      </c>
      <c r="B21" s="522">
        <f t="shared" si="1"/>
        <v>349</v>
      </c>
      <c r="C21" s="522">
        <f t="shared" si="2"/>
        <v>206</v>
      </c>
      <c r="D21" s="522">
        <f t="shared" si="3"/>
        <v>143</v>
      </c>
      <c r="E21" s="605"/>
      <c r="F21" s="522">
        <v>0</v>
      </c>
      <c r="G21" s="522">
        <v>0</v>
      </c>
      <c r="H21" s="522">
        <v>0</v>
      </c>
      <c r="I21" s="523"/>
      <c r="J21" s="523">
        <v>0</v>
      </c>
      <c r="K21" s="523">
        <v>0</v>
      </c>
      <c r="L21" s="523">
        <v>0</v>
      </c>
      <c r="M21" s="523"/>
      <c r="N21" s="523">
        <v>0</v>
      </c>
      <c r="O21" s="523">
        <v>0</v>
      </c>
      <c r="P21" s="523">
        <v>0</v>
      </c>
      <c r="Q21" s="523"/>
      <c r="R21" s="523">
        <v>0</v>
      </c>
      <c r="S21" s="523">
        <v>0</v>
      </c>
      <c r="T21" s="523">
        <v>0</v>
      </c>
      <c r="U21" s="523"/>
      <c r="V21" s="523">
        <v>0</v>
      </c>
      <c r="W21" s="523">
        <v>0</v>
      </c>
      <c r="X21" s="523">
        <v>0</v>
      </c>
      <c r="Y21" s="523"/>
      <c r="Z21" s="523">
        <v>6</v>
      </c>
      <c r="AA21" s="523">
        <v>2</v>
      </c>
      <c r="AB21" s="523">
        <v>4</v>
      </c>
      <c r="AC21" s="523"/>
      <c r="AD21" s="523">
        <v>343</v>
      </c>
      <c r="AE21" s="523">
        <v>204</v>
      </c>
      <c r="AF21" s="523">
        <v>139</v>
      </c>
      <c r="AG21" s="523"/>
      <c r="AH21" s="523">
        <v>0</v>
      </c>
      <c r="AI21" s="523">
        <v>0</v>
      </c>
      <c r="AJ21" s="523">
        <v>0</v>
      </c>
      <c r="AK21" s="523"/>
      <c r="AL21" s="523">
        <v>0</v>
      </c>
      <c r="AM21" s="523">
        <v>0</v>
      </c>
      <c r="AN21" s="523">
        <v>0</v>
      </c>
    </row>
    <row r="22" spans="1:40" x14ac:dyDescent="0.2">
      <c r="A22" s="188">
        <v>12</v>
      </c>
      <c r="B22" s="522">
        <f t="shared" si="1"/>
        <v>918</v>
      </c>
      <c r="C22" s="522">
        <f t="shared" si="2"/>
        <v>571</v>
      </c>
      <c r="D22" s="522">
        <f t="shared" si="3"/>
        <v>347</v>
      </c>
      <c r="E22" s="522"/>
      <c r="F22" s="522">
        <v>0</v>
      </c>
      <c r="G22" s="522">
        <v>0</v>
      </c>
      <c r="H22" s="522">
        <v>0</v>
      </c>
      <c r="I22" s="523"/>
      <c r="J22" s="523">
        <v>0</v>
      </c>
      <c r="K22" s="523">
        <v>0</v>
      </c>
      <c r="L22" s="523">
        <v>0</v>
      </c>
      <c r="M22" s="523"/>
      <c r="N22" s="523">
        <v>0</v>
      </c>
      <c r="O22" s="523">
        <v>0</v>
      </c>
      <c r="P22" s="523">
        <v>0</v>
      </c>
      <c r="Q22" s="523"/>
      <c r="R22" s="523">
        <v>0</v>
      </c>
      <c r="S22" s="523">
        <v>0</v>
      </c>
      <c r="T22" s="523">
        <v>0</v>
      </c>
      <c r="U22" s="523"/>
      <c r="V22" s="523">
        <v>0</v>
      </c>
      <c r="W22" s="523">
        <v>0</v>
      </c>
      <c r="X22" s="523">
        <v>0</v>
      </c>
      <c r="Y22" s="523"/>
      <c r="Z22" s="523">
        <v>12</v>
      </c>
      <c r="AA22" s="523">
        <v>6</v>
      </c>
      <c r="AB22" s="523">
        <v>6</v>
      </c>
      <c r="AC22" s="523"/>
      <c r="AD22" s="523">
        <v>322</v>
      </c>
      <c r="AE22" s="523">
        <v>208</v>
      </c>
      <c r="AF22" s="523">
        <v>114</v>
      </c>
      <c r="AG22" s="523"/>
      <c r="AH22" s="523">
        <v>584</v>
      </c>
      <c r="AI22" s="523">
        <v>357</v>
      </c>
      <c r="AJ22" s="523">
        <v>227</v>
      </c>
      <c r="AK22" s="523"/>
      <c r="AL22" s="523">
        <v>0</v>
      </c>
      <c r="AM22" s="523">
        <v>0</v>
      </c>
      <c r="AN22" s="523">
        <v>0</v>
      </c>
    </row>
    <row r="23" spans="1:40" x14ac:dyDescent="0.2">
      <c r="A23" s="188">
        <v>13</v>
      </c>
      <c r="B23" s="522">
        <f t="shared" si="1"/>
        <v>1319</v>
      </c>
      <c r="C23" s="522">
        <f t="shared" si="2"/>
        <v>826</v>
      </c>
      <c r="D23" s="522">
        <f t="shared" si="3"/>
        <v>493</v>
      </c>
      <c r="E23" s="522"/>
      <c r="F23" s="522">
        <v>0</v>
      </c>
      <c r="G23" s="522">
        <v>0</v>
      </c>
      <c r="H23" s="522">
        <v>0</v>
      </c>
      <c r="I23" s="523"/>
      <c r="J23" s="523">
        <v>0</v>
      </c>
      <c r="K23" s="523">
        <v>0</v>
      </c>
      <c r="L23" s="523">
        <v>0</v>
      </c>
      <c r="M23" s="523"/>
      <c r="N23" s="523">
        <v>0</v>
      </c>
      <c r="O23" s="523">
        <v>0</v>
      </c>
      <c r="P23" s="523">
        <v>0</v>
      </c>
      <c r="Q23" s="523"/>
      <c r="R23" s="523">
        <v>0</v>
      </c>
      <c r="S23" s="523">
        <v>0</v>
      </c>
      <c r="T23" s="523">
        <v>0</v>
      </c>
      <c r="U23" s="523"/>
      <c r="V23" s="523">
        <v>0</v>
      </c>
      <c r="W23" s="523">
        <v>0</v>
      </c>
      <c r="X23" s="523">
        <v>0</v>
      </c>
      <c r="Y23" s="523"/>
      <c r="Z23" s="523">
        <v>10</v>
      </c>
      <c r="AA23" s="523">
        <v>4</v>
      </c>
      <c r="AB23" s="523">
        <v>6</v>
      </c>
      <c r="AC23" s="523"/>
      <c r="AD23" s="523">
        <v>274</v>
      </c>
      <c r="AE23" s="523">
        <v>166</v>
      </c>
      <c r="AF23" s="523">
        <v>108</v>
      </c>
      <c r="AG23" s="523"/>
      <c r="AH23" s="523">
        <v>1035</v>
      </c>
      <c r="AI23" s="523">
        <v>656</v>
      </c>
      <c r="AJ23" s="523">
        <v>379</v>
      </c>
      <c r="AK23" s="523"/>
      <c r="AL23" s="523">
        <v>0</v>
      </c>
      <c r="AM23" s="523">
        <v>0</v>
      </c>
      <c r="AN23" s="523">
        <v>0</v>
      </c>
    </row>
    <row r="24" spans="1:40" x14ac:dyDescent="0.2">
      <c r="A24" s="188">
        <v>14</v>
      </c>
      <c r="B24" s="522">
        <f t="shared" si="1"/>
        <v>1274</v>
      </c>
      <c r="C24" s="522">
        <f t="shared" si="2"/>
        <v>811</v>
      </c>
      <c r="D24" s="522">
        <f t="shared" si="3"/>
        <v>463</v>
      </c>
      <c r="E24" s="522"/>
      <c r="F24" s="522">
        <v>0</v>
      </c>
      <c r="G24" s="522">
        <v>0</v>
      </c>
      <c r="H24" s="522">
        <v>0</v>
      </c>
      <c r="I24" s="523"/>
      <c r="J24" s="523">
        <v>0</v>
      </c>
      <c r="K24" s="523">
        <v>0</v>
      </c>
      <c r="L24" s="523">
        <v>0</v>
      </c>
      <c r="M24" s="523"/>
      <c r="N24" s="523">
        <v>0</v>
      </c>
      <c r="O24" s="523">
        <v>0</v>
      </c>
      <c r="P24" s="523">
        <v>0</v>
      </c>
      <c r="Q24" s="523"/>
      <c r="R24" s="523">
        <v>0</v>
      </c>
      <c r="S24" s="523">
        <v>0</v>
      </c>
      <c r="T24" s="523">
        <v>0</v>
      </c>
      <c r="U24" s="523"/>
      <c r="V24" s="523">
        <v>0</v>
      </c>
      <c r="W24" s="523">
        <v>0</v>
      </c>
      <c r="X24" s="523">
        <v>0</v>
      </c>
      <c r="Y24" s="523"/>
      <c r="Z24" s="523">
        <v>0</v>
      </c>
      <c r="AA24" s="523">
        <v>0</v>
      </c>
      <c r="AB24" s="523">
        <v>0</v>
      </c>
      <c r="AC24" s="523"/>
      <c r="AD24" s="523">
        <v>6</v>
      </c>
      <c r="AE24" s="523">
        <v>4</v>
      </c>
      <c r="AF24" s="523">
        <v>2</v>
      </c>
      <c r="AG24" s="523"/>
      <c r="AH24" s="523">
        <v>1268</v>
      </c>
      <c r="AI24" s="523">
        <v>807</v>
      </c>
      <c r="AJ24" s="523">
        <v>461</v>
      </c>
      <c r="AK24" s="523"/>
      <c r="AL24" s="523">
        <v>0</v>
      </c>
      <c r="AM24" s="523">
        <v>0</v>
      </c>
      <c r="AN24" s="523">
        <v>0</v>
      </c>
    </row>
    <row r="25" spans="1:40" x14ac:dyDescent="0.2">
      <c r="A25" s="188">
        <v>15</v>
      </c>
      <c r="B25" s="522">
        <f t="shared" si="1"/>
        <v>1280</v>
      </c>
      <c r="C25" s="522">
        <f t="shared" si="2"/>
        <v>803</v>
      </c>
      <c r="D25" s="522">
        <f t="shared" si="3"/>
        <v>477</v>
      </c>
      <c r="E25" s="522"/>
      <c r="F25" s="522">
        <v>0</v>
      </c>
      <c r="G25" s="522">
        <v>0</v>
      </c>
      <c r="H25" s="522">
        <v>0</v>
      </c>
      <c r="I25" s="523"/>
      <c r="J25" s="523">
        <v>0</v>
      </c>
      <c r="K25" s="523">
        <v>0</v>
      </c>
      <c r="L25" s="523">
        <v>0</v>
      </c>
      <c r="M25" s="523"/>
      <c r="N25" s="523">
        <v>0</v>
      </c>
      <c r="O25" s="523">
        <v>0</v>
      </c>
      <c r="P25" s="523">
        <v>0</v>
      </c>
      <c r="Q25" s="523"/>
      <c r="R25" s="523">
        <v>0</v>
      </c>
      <c r="S25" s="523">
        <v>0</v>
      </c>
      <c r="T25" s="523">
        <v>0</v>
      </c>
      <c r="U25" s="523"/>
      <c r="V25" s="523">
        <v>0</v>
      </c>
      <c r="W25" s="523">
        <v>0</v>
      </c>
      <c r="X25" s="523">
        <v>0</v>
      </c>
      <c r="Y25" s="523"/>
      <c r="Z25" s="523">
        <v>0</v>
      </c>
      <c r="AA25" s="523">
        <v>0</v>
      </c>
      <c r="AB25" s="523">
        <v>0</v>
      </c>
      <c r="AC25" s="523"/>
      <c r="AD25" s="523">
        <v>0</v>
      </c>
      <c r="AE25" s="523">
        <v>0</v>
      </c>
      <c r="AF25" s="523">
        <v>0</v>
      </c>
      <c r="AG25" s="523"/>
      <c r="AH25" s="523">
        <v>856</v>
      </c>
      <c r="AI25" s="523">
        <v>557</v>
      </c>
      <c r="AJ25" s="523">
        <v>299</v>
      </c>
      <c r="AK25" s="523"/>
      <c r="AL25" s="523">
        <v>424</v>
      </c>
      <c r="AM25" s="523">
        <v>246</v>
      </c>
      <c r="AN25" s="523">
        <v>178</v>
      </c>
    </row>
    <row r="26" spans="1:40" x14ac:dyDescent="0.2">
      <c r="A26" s="188">
        <v>16</v>
      </c>
      <c r="B26" s="522">
        <f t="shared" si="1"/>
        <v>1380</v>
      </c>
      <c r="C26" s="522">
        <f t="shared" si="2"/>
        <v>855</v>
      </c>
      <c r="D26" s="522">
        <f t="shared" si="3"/>
        <v>525</v>
      </c>
      <c r="E26" s="522"/>
      <c r="F26" s="522">
        <v>0</v>
      </c>
      <c r="G26" s="522">
        <v>0</v>
      </c>
      <c r="H26" s="522">
        <v>0</v>
      </c>
      <c r="I26" s="523"/>
      <c r="J26" s="523">
        <v>0</v>
      </c>
      <c r="K26" s="523">
        <v>0</v>
      </c>
      <c r="L26" s="523">
        <v>0</v>
      </c>
      <c r="M26" s="523"/>
      <c r="N26" s="523">
        <v>0</v>
      </c>
      <c r="O26" s="523">
        <v>0</v>
      </c>
      <c r="P26" s="523">
        <v>0</v>
      </c>
      <c r="Q26" s="523"/>
      <c r="R26" s="523">
        <v>0</v>
      </c>
      <c r="S26" s="523">
        <v>0</v>
      </c>
      <c r="T26" s="523">
        <v>0</v>
      </c>
      <c r="U26" s="523"/>
      <c r="V26" s="523">
        <v>0</v>
      </c>
      <c r="W26" s="523">
        <v>0</v>
      </c>
      <c r="X26" s="523">
        <v>0</v>
      </c>
      <c r="Y26" s="523"/>
      <c r="Z26" s="523">
        <v>0</v>
      </c>
      <c r="AA26" s="523">
        <v>0</v>
      </c>
      <c r="AB26" s="523">
        <v>0</v>
      </c>
      <c r="AC26" s="523"/>
      <c r="AD26" s="523">
        <v>0</v>
      </c>
      <c r="AE26" s="523">
        <v>0</v>
      </c>
      <c r="AF26" s="523">
        <v>0</v>
      </c>
      <c r="AG26" s="523"/>
      <c r="AH26" s="523">
        <v>526</v>
      </c>
      <c r="AI26" s="523">
        <v>346</v>
      </c>
      <c r="AJ26" s="523">
        <v>180</v>
      </c>
      <c r="AK26" s="523"/>
      <c r="AL26" s="523">
        <v>854</v>
      </c>
      <c r="AM26" s="523">
        <v>509</v>
      </c>
      <c r="AN26" s="523">
        <v>345</v>
      </c>
    </row>
    <row r="27" spans="1:40" x14ac:dyDescent="0.2">
      <c r="A27" s="188">
        <v>17</v>
      </c>
      <c r="B27" s="522">
        <f t="shared" si="1"/>
        <v>1128</v>
      </c>
      <c r="C27" s="522">
        <f t="shared" si="2"/>
        <v>706</v>
      </c>
      <c r="D27" s="522">
        <f t="shared" si="3"/>
        <v>422</v>
      </c>
      <c r="E27" s="522"/>
      <c r="F27" s="522">
        <v>0</v>
      </c>
      <c r="G27" s="522">
        <v>0</v>
      </c>
      <c r="H27" s="522">
        <v>0</v>
      </c>
      <c r="I27" s="523"/>
      <c r="J27" s="523">
        <v>0</v>
      </c>
      <c r="K27" s="523">
        <v>0</v>
      </c>
      <c r="L27" s="523">
        <v>0</v>
      </c>
      <c r="M27" s="523"/>
      <c r="N27" s="523">
        <v>0</v>
      </c>
      <c r="O27" s="523">
        <v>0</v>
      </c>
      <c r="P27" s="523">
        <v>0</v>
      </c>
      <c r="Q27" s="523"/>
      <c r="R27" s="523">
        <v>0</v>
      </c>
      <c r="S27" s="523">
        <v>0</v>
      </c>
      <c r="T27" s="523">
        <v>0</v>
      </c>
      <c r="U27" s="523"/>
      <c r="V27" s="523">
        <v>0</v>
      </c>
      <c r="W27" s="523">
        <v>0</v>
      </c>
      <c r="X27" s="523">
        <v>0</v>
      </c>
      <c r="Y27" s="523"/>
      <c r="Z27" s="523">
        <v>0</v>
      </c>
      <c r="AA27" s="523">
        <v>0</v>
      </c>
      <c r="AB27" s="523">
        <v>0</v>
      </c>
      <c r="AC27" s="523"/>
      <c r="AD27" s="523">
        <v>0</v>
      </c>
      <c r="AE27" s="523">
        <v>0</v>
      </c>
      <c r="AF27" s="523">
        <v>0</v>
      </c>
      <c r="AG27" s="523"/>
      <c r="AH27" s="523">
        <v>143</v>
      </c>
      <c r="AI27" s="523">
        <v>95</v>
      </c>
      <c r="AJ27" s="523">
        <v>48</v>
      </c>
      <c r="AK27" s="523"/>
      <c r="AL27" s="523">
        <v>985</v>
      </c>
      <c r="AM27" s="523">
        <v>611</v>
      </c>
      <c r="AN27" s="523">
        <v>374</v>
      </c>
    </row>
    <row r="28" spans="1:40" x14ac:dyDescent="0.2">
      <c r="A28" s="188">
        <v>18</v>
      </c>
      <c r="B28" s="522">
        <f>+F28+J28+N28+R28+V28+Z28+AD28+AH28+AL28</f>
        <v>897</v>
      </c>
      <c r="C28" s="522">
        <f>+G28+K28+O28+S28+W28+AA28+AE28+AI28+AM28</f>
        <v>582</v>
      </c>
      <c r="D28" s="522">
        <f t="shared" si="3"/>
        <v>315</v>
      </c>
      <c r="E28" s="604"/>
      <c r="F28" s="523">
        <v>0</v>
      </c>
      <c r="G28" s="523">
        <v>0</v>
      </c>
      <c r="H28" s="523">
        <v>0</v>
      </c>
      <c r="I28" s="523"/>
      <c r="J28" s="523">
        <v>0</v>
      </c>
      <c r="K28" s="523">
        <v>0</v>
      </c>
      <c r="L28" s="523">
        <v>0</v>
      </c>
      <c r="M28" s="523"/>
      <c r="N28" s="523">
        <v>0</v>
      </c>
      <c r="O28" s="523">
        <v>0</v>
      </c>
      <c r="P28" s="523">
        <v>0</v>
      </c>
      <c r="Q28" s="523"/>
      <c r="R28" s="523">
        <v>0</v>
      </c>
      <c r="S28" s="523">
        <v>0</v>
      </c>
      <c r="T28" s="523">
        <v>0</v>
      </c>
      <c r="U28" s="523"/>
      <c r="V28" s="523">
        <v>0</v>
      </c>
      <c r="W28" s="523">
        <v>0</v>
      </c>
      <c r="X28" s="523">
        <v>0</v>
      </c>
      <c r="Y28" s="523"/>
      <c r="Z28" s="523">
        <v>0</v>
      </c>
      <c r="AA28" s="523">
        <v>0</v>
      </c>
      <c r="AB28" s="523">
        <v>0</v>
      </c>
      <c r="AC28" s="523"/>
      <c r="AD28" s="523">
        <v>0</v>
      </c>
      <c r="AE28" s="523">
        <v>0</v>
      </c>
      <c r="AF28" s="523">
        <v>0</v>
      </c>
      <c r="AG28" s="523"/>
      <c r="AH28" s="523">
        <v>63</v>
      </c>
      <c r="AI28" s="523">
        <v>38</v>
      </c>
      <c r="AJ28" s="523">
        <v>25</v>
      </c>
      <c r="AK28" s="523"/>
      <c r="AL28" s="523">
        <v>834</v>
      </c>
      <c r="AM28" s="523">
        <v>544</v>
      </c>
      <c r="AN28" s="523">
        <v>290</v>
      </c>
    </row>
    <row r="29" spans="1:40" x14ac:dyDescent="0.2">
      <c r="A29" s="188">
        <v>19</v>
      </c>
      <c r="B29" s="522">
        <f t="shared" ref="B29:B40" si="4">+F29+J29+N29+R29+V29+Z29+AD29+AH29+AL29</f>
        <v>585</v>
      </c>
      <c r="C29" s="522">
        <f t="shared" ref="C29:C40" si="5">+G29+K29+O29+S29+W29+AA29+AE29+AI29+AM29</f>
        <v>372</v>
      </c>
      <c r="D29" s="522">
        <f t="shared" ref="D29:D40" si="6">+B29-C29</f>
        <v>213</v>
      </c>
      <c r="E29" s="604"/>
      <c r="F29" s="523">
        <v>0</v>
      </c>
      <c r="G29" s="523">
        <v>0</v>
      </c>
      <c r="H29" s="523">
        <v>0</v>
      </c>
      <c r="I29" s="523"/>
      <c r="J29" s="523">
        <v>0</v>
      </c>
      <c r="K29" s="523">
        <v>0</v>
      </c>
      <c r="L29" s="523">
        <v>0</v>
      </c>
      <c r="M29" s="523"/>
      <c r="N29" s="523">
        <v>0</v>
      </c>
      <c r="O29" s="523">
        <v>0</v>
      </c>
      <c r="P29" s="523">
        <v>0</v>
      </c>
      <c r="Q29" s="523"/>
      <c r="R29" s="523">
        <v>0</v>
      </c>
      <c r="S29" s="523">
        <v>0</v>
      </c>
      <c r="T29" s="523">
        <v>0</v>
      </c>
      <c r="U29" s="523"/>
      <c r="V29" s="523">
        <v>0</v>
      </c>
      <c r="W29" s="523">
        <v>0</v>
      </c>
      <c r="X29" s="523">
        <v>0</v>
      </c>
      <c r="Y29" s="523"/>
      <c r="Z29" s="523">
        <v>0</v>
      </c>
      <c r="AA29" s="523">
        <v>0</v>
      </c>
      <c r="AB29" s="523">
        <v>0</v>
      </c>
      <c r="AC29" s="523"/>
      <c r="AD29" s="523">
        <v>0</v>
      </c>
      <c r="AE29" s="523">
        <v>0</v>
      </c>
      <c r="AF29" s="523">
        <v>0</v>
      </c>
      <c r="AG29" s="523"/>
      <c r="AH29" s="523">
        <v>36</v>
      </c>
      <c r="AI29" s="523">
        <v>23</v>
      </c>
      <c r="AJ29" s="523">
        <v>13</v>
      </c>
      <c r="AK29" s="523"/>
      <c r="AL29" s="523">
        <v>549</v>
      </c>
      <c r="AM29" s="523">
        <v>349</v>
      </c>
      <c r="AN29" s="523">
        <v>200</v>
      </c>
    </row>
    <row r="30" spans="1:40" x14ac:dyDescent="0.2">
      <c r="A30" s="188">
        <v>20</v>
      </c>
      <c r="B30" s="522">
        <f t="shared" si="4"/>
        <v>297</v>
      </c>
      <c r="C30" s="522">
        <f t="shared" si="5"/>
        <v>182</v>
      </c>
      <c r="D30" s="522">
        <f t="shared" si="6"/>
        <v>115</v>
      </c>
      <c r="E30" s="522"/>
      <c r="F30" s="522">
        <v>0</v>
      </c>
      <c r="G30" s="522">
        <v>0</v>
      </c>
      <c r="H30" s="522">
        <v>0</v>
      </c>
      <c r="I30" s="522"/>
      <c r="J30" s="522">
        <v>0</v>
      </c>
      <c r="K30" s="522">
        <v>0</v>
      </c>
      <c r="L30" s="522">
        <v>0</v>
      </c>
      <c r="M30" s="522"/>
      <c r="N30" s="522">
        <v>0</v>
      </c>
      <c r="O30" s="522">
        <v>0</v>
      </c>
      <c r="P30" s="522">
        <v>0</v>
      </c>
      <c r="Q30" s="522"/>
      <c r="R30" s="522">
        <v>0</v>
      </c>
      <c r="S30" s="522">
        <v>0</v>
      </c>
      <c r="T30" s="522">
        <v>0</v>
      </c>
      <c r="U30" s="522"/>
      <c r="V30" s="522">
        <v>0</v>
      </c>
      <c r="W30" s="522">
        <v>0</v>
      </c>
      <c r="X30" s="522">
        <v>0</v>
      </c>
      <c r="Y30" s="522"/>
      <c r="Z30" s="522">
        <v>0</v>
      </c>
      <c r="AA30" s="522">
        <v>0</v>
      </c>
      <c r="AB30" s="522">
        <v>0</v>
      </c>
      <c r="AC30" s="522"/>
      <c r="AD30" s="522">
        <v>0</v>
      </c>
      <c r="AE30" s="522">
        <v>0</v>
      </c>
      <c r="AF30" s="522">
        <v>0</v>
      </c>
      <c r="AG30" s="522"/>
      <c r="AH30" s="522">
        <v>23</v>
      </c>
      <c r="AI30" s="522">
        <v>15</v>
      </c>
      <c r="AJ30" s="522">
        <v>8</v>
      </c>
      <c r="AK30" s="522"/>
      <c r="AL30" s="522">
        <v>274</v>
      </c>
      <c r="AM30" s="522">
        <v>167</v>
      </c>
      <c r="AN30" s="522">
        <v>107</v>
      </c>
    </row>
    <row r="31" spans="1:40" x14ac:dyDescent="0.2">
      <c r="A31" s="188">
        <v>21</v>
      </c>
      <c r="B31" s="522">
        <f t="shared" si="4"/>
        <v>189</v>
      </c>
      <c r="C31" s="522">
        <f t="shared" si="5"/>
        <v>124</v>
      </c>
      <c r="D31" s="522">
        <f t="shared" si="6"/>
        <v>65</v>
      </c>
      <c r="E31" s="605"/>
      <c r="F31" s="522">
        <v>0</v>
      </c>
      <c r="G31" s="522">
        <v>0</v>
      </c>
      <c r="H31" s="522">
        <v>0</v>
      </c>
      <c r="I31" s="522"/>
      <c r="J31" s="522">
        <v>0</v>
      </c>
      <c r="K31" s="522">
        <v>0</v>
      </c>
      <c r="L31" s="522">
        <v>0</v>
      </c>
      <c r="M31" s="522"/>
      <c r="N31" s="522">
        <v>0</v>
      </c>
      <c r="O31" s="522">
        <v>0</v>
      </c>
      <c r="P31" s="522">
        <v>0</v>
      </c>
      <c r="Q31" s="522"/>
      <c r="R31" s="522">
        <v>0</v>
      </c>
      <c r="S31" s="522">
        <v>0</v>
      </c>
      <c r="T31" s="522">
        <v>0</v>
      </c>
      <c r="U31" s="522"/>
      <c r="V31" s="522">
        <v>0</v>
      </c>
      <c r="W31" s="522">
        <v>0</v>
      </c>
      <c r="X31" s="522">
        <v>0</v>
      </c>
      <c r="Y31" s="522"/>
      <c r="Z31" s="522">
        <v>0</v>
      </c>
      <c r="AA31" s="522">
        <v>0</v>
      </c>
      <c r="AB31" s="522">
        <v>0</v>
      </c>
      <c r="AC31" s="522"/>
      <c r="AD31" s="522">
        <v>0</v>
      </c>
      <c r="AE31" s="522">
        <v>0</v>
      </c>
      <c r="AF31" s="522">
        <v>0</v>
      </c>
      <c r="AG31" s="522"/>
      <c r="AH31" s="522">
        <v>25</v>
      </c>
      <c r="AI31" s="522">
        <v>17</v>
      </c>
      <c r="AJ31" s="522">
        <v>8</v>
      </c>
      <c r="AK31" s="522"/>
      <c r="AL31" s="522">
        <v>164</v>
      </c>
      <c r="AM31" s="522">
        <v>107</v>
      </c>
      <c r="AN31" s="522">
        <v>57</v>
      </c>
    </row>
    <row r="32" spans="1:40" x14ac:dyDescent="0.2">
      <c r="A32" s="188">
        <v>22</v>
      </c>
      <c r="B32" s="522">
        <f t="shared" si="4"/>
        <v>66</v>
      </c>
      <c r="C32" s="522">
        <f t="shared" si="5"/>
        <v>34</v>
      </c>
      <c r="D32" s="522">
        <f t="shared" si="6"/>
        <v>32</v>
      </c>
      <c r="E32" s="605"/>
      <c r="F32" s="522">
        <v>0</v>
      </c>
      <c r="G32" s="522">
        <v>0</v>
      </c>
      <c r="H32" s="522">
        <v>0</v>
      </c>
      <c r="I32" s="522"/>
      <c r="J32" s="522">
        <v>0</v>
      </c>
      <c r="K32" s="522">
        <v>0</v>
      </c>
      <c r="L32" s="522">
        <v>0</v>
      </c>
      <c r="M32" s="522"/>
      <c r="N32" s="522">
        <v>0</v>
      </c>
      <c r="O32" s="522">
        <v>0</v>
      </c>
      <c r="P32" s="522">
        <v>0</v>
      </c>
      <c r="Q32" s="522"/>
      <c r="R32" s="522">
        <v>0</v>
      </c>
      <c r="S32" s="522">
        <v>0</v>
      </c>
      <c r="T32" s="522">
        <v>0</v>
      </c>
      <c r="U32" s="522"/>
      <c r="V32" s="522">
        <v>0</v>
      </c>
      <c r="W32" s="522">
        <v>0</v>
      </c>
      <c r="X32" s="522">
        <v>0</v>
      </c>
      <c r="Y32" s="522"/>
      <c r="Z32" s="522">
        <v>0</v>
      </c>
      <c r="AA32" s="522">
        <v>0</v>
      </c>
      <c r="AB32" s="522">
        <v>0</v>
      </c>
      <c r="AC32" s="522"/>
      <c r="AD32" s="522">
        <v>0</v>
      </c>
      <c r="AE32" s="522">
        <v>0</v>
      </c>
      <c r="AF32" s="522">
        <v>0</v>
      </c>
      <c r="AG32" s="522"/>
      <c r="AH32" s="522">
        <v>12</v>
      </c>
      <c r="AI32" s="522">
        <v>7</v>
      </c>
      <c r="AJ32" s="522">
        <v>5</v>
      </c>
      <c r="AK32" s="522"/>
      <c r="AL32" s="522">
        <v>54</v>
      </c>
      <c r="AM32" s="522">
        <v>27</v>
      </c>
      <c r="AN32" s="522">
        <v>27</v>
      </c>
    </row>
    <row r="33" spans="1:40" x14ac:dyDescent="0.2">
      <c r="A33" s="188">
        <v>23</v>
      </c>
      <c r="B33" s="522">
        <f t="shared" si="4"/>
        <v>54</v>
      </c>
      <c r="C33" s="522">
        <f t="shared" si="5"/>
        <v>25</v>
      </c>
      <c r="D33" s="522">
        <f t="shared" si="6"/>
        <v>29</v>
      </c>
      <c r="E33" s="522"/>
      <c r="F33" s="522">
        <v>0</v>
      </c>
      <c r="G33" s="522">
        <v>0</v>
      </c>
      <c r="H33" s="522">
        <v>0</v>
      </c>
      <c r="I33" s="522"/>
      <c r="J33" s="522">
        <v>0</v>
      </c>
      <c r="K33" s="522">
        <v>0</v>
      </c>
      <c r="L33" s="522">
        <v>0</v>
      </c>
      <c r="M33" s="522"/>
      <c r="N33" s="522">
        <v>0</v>
      </c>
      <c r="O33" s="522">
        <v>0</v>
      </c>
      <c r="P33" s="522">
        <v>0</v>
      </c>
      <c r="Q33" s="522"/>
      <c r="R33" s="522">
        <v>0</v>
      </c>
      <c r="S33" s="522">
        <v>0</v>
      </c>
      <c r="T33" s="522">
        <v>0</v>
      </c>
      <c r="U33" s="522"/>
      <c r="V33" s="522">
        <v>0</v>
      </c>
      <c r="W33" s="522">
        <v>0</v>
      </c>
      <c r="X33" s="522">
        <v>0</v>
      </c>
      <c r="Y33" s="522"/>
      <c r="Z33" s="522">
        <v>0</v>
      </c>
      <c r="AA33" s="522">
        <v>0</v>
      </c>
      <c r="AB33" s="522">
        <v>0</v>
      </c>
      <c r="AC33" s="522"/>
      <c r="AD33" s="522">
        <v>0</v>
      </c>
      <c r="AE33" s="522">
        <v>0</v>
      </c>
      <c r="AF33" s="522">
        <v>0</v>
      </c>
      <c r="AG33" s="522"/>
      <c r="AH33" s="522">
        <v>20</v>
      </c>
      <c r="AI33" s="522">
        <v>12</v>
      </c>
      <c r="AJ33" s="522">
        <v>8</v>
      </c>
      <c r="AK33" s="522"/>
      <c r="AL33" s="522">
        <v>34</v>
      </c>
      <c r="AM33" s="522">
        <v>13</v>
      </c>
      <c r="AN33" s="522">
        <v>21</v>
      </c>
    </row>
    <row r="34" spans="1:40" s="74" customFormat="1" x14ac:dyDescent="0.2">
      <c r="A34" s="188">
        <v>24</v>
      </c>
      <c r="B34" s="522">
        <f t="shared" si="4"/>
        <v>48</v>
      </c>
      <c r="C34" s="522">
        <f t="shared" si="5"/>
        <v>30</v>
      </c>
      <c r="D34" s="522">
        <f t="shared" si="6"/>
        <v>18</v>
      </c>
      <c r="E34" s="608"/>
      <c r="F34" s="608">
        <v>0</v>
      </c>
      <c r="G34" s="608">
        <v>0</v>
      </c>
      <c r="H34" s="608">
        <v>0</v>
      </c>
      <c r="I34" s="608"/>
      <c r="J34" s="608">
        <v>0</v>
      </c>
      <c r="K34" s="608">
        <v>0</v>
      </c>
      <c r="L34" s="608">
        <v>0</v>
      </c>
      <c r="M34" s="608"/>
      <c r="N34" s="608">
        <v>0</v>
      </c>
      <c r="O34" s="608">
        <v>0</v>
      </c>
      <c r="P34" s="608">
        <v>0</v>
      </c>
      <c r="Q34" s="608"/>
      <c r="R34" s="608">
        <v>0</v>
      </c>
      <c r="S34" s="608">
        <v>0</v>
      </c>
      <c r="T34" s="608">
        <v>0</v>
      </c>
      <c r="U34" s="608"/>
      <c r="V34" s="608">
        <v>0</v>
      </c>
      <c r="W34" s="608">
        <v>0</v>
      </c>
      <c r="X34" s="608">
        <v>0</v>
      </c>
      <c r="Y34" s="608"/>
      <c r="Z34" s="608">
        <v>0</v>
      </c>
      <c r="AA34" s="608">
        <v>0</v>
      </c>
      <c r="AB34" s="608">
        <v>0</v>
      </c>
      <c r="AC34" s="608"/>
      <c r="AD34" s="608">
        <v>0</v>
      </c>
      <c r="AE34" s="608">
        <v>0</v>
      </c>
      <c r="AF34" s="608">
        <v>0</v>
      </c>
      <c r="AG34" s="608"/>
      <c r="AH34" s="608">
        <v>15</v>
      </c>
      <c r="AI34" s="608">
        <v>10</v>
      </c>
      <c r="AJ34" s="608">
        <v>5</v>
      </c>
      <c r="AK34" s="608"/>
      <c r="AL34" s="608">
        <v>33</v>
      </c>
      <c r="AM34" s="608">
        <v>20</v>
      </c>
      <c r="AN34" s="608">
        <v>13</v>
      </c>
    </row>
    <row r="35" spans="1:40" x14ac:dyDescent="0.2">
      <c r="A35" s="165" t="s">
        <v>236</v>
      </c>
      <c r="B35" s="522">
        <f t="shared" si="4"/>
        <v>137</v>
      </c>
      <c r="C35" s="522">
        <f t="shared" si="5"/>
        <v>72</v>
      </c>
      <c r="D35" s="522">
        <f t="shared" si="6"/>
        <v>65</v>
      </c>
      <c r="E35" s="522"/>
      <c r="F35" s="522">
        <v>0</v>
      </c>
      <c r="G35" s="522">
        <v>0</v>
      </c>
      <c r="H35" s="522">
        <v>0</v>
      </c>
      <c r="I35" s="522"/>
      <c r="J35" s="522">
        <v>0</v>
      </c>
      <c r="K35" s="522">
        <v>0</v>
      </c>
      <c r="L35" s="522">
        <v>0</v>
      </c>
      <c r="M35" s="522"/>
      <c r="N35" s="522">
        <v>0</v>
      </c>
      <c r="O35" s="522">
        <v>0</v>
      </c>
      <c r="P35" s="522">
        <v>0</v>
      </c>
      <c r="Q35" s="522"/>
      <c r="R35" s="522">
        <v>0</v>
      </c>
      <c r="S35" s="522">
        <v>0</v>
      </c>
      <c r="T35" s="522">
        <v>0</v>
      </c>
      <c r="U35" s="522"/>
      <c r="V35" s="522">
        <v>0</v>
      </c>
      <c r="W35" s="522">
        <v>0</v>
      </c>
      <c r="X35" s="522">
        <v>0</v>
      </c>
      <c r="Y35" s="522"/>
      <c r="Z35" s="522">
        <v>0</v>
      </c>
      <c r="AA35" s="522">
        <v>0</v>
      </c>
      <c r="AB35" s="522">
        <v>0</v>
      </c>
      <c r="AC35" s="522"/>
      <c r="AD35" s="522">
        <v>0</v>
      </c>
      <c r="AE35" s="522">
        <v>0</v>
      </c>
      <c r="AF35" s="522">
        <v>0</v>
      </c>
      <c r="AG35" s="522"/>
      <c r="AH35" s="522">
        <v>54</v>
      </c>
      <c r="AI35" s="522">
        <v>31</v>
      </c>
      <c r="AJ35" s="522">
        <v>23</v>
      </c>
      <c r="AK35" s="522"/>
      <c r="AL35" s="522">
        <v>83</v>
      </c>
      <c r="AM35" s="522">
        <v>41</v>
      </c>
      <c r="AN35" s="522">
        <v>42</v>
      </c>
    </row>
    <row r="36" spans="1:40" x14ac:dyDescent="0.2">
      <c r="A36" s="165" t="s">
        <v>237</v>
      </c>
      <c r="B36" s="522">
        <f t="shared" si="4"/>
        <v>92</v>
      </c>
      <c r="C36" s="522">
        <f t="shared" si="5"/>
        <v>39</v>
      </c>
      <c r="D36" s="522">
        <f t="shared" si="6"/>
        <v>53</v>
      </c>
      <c r="E36" s="522"/>
      <c r="F36" s="522">
        <v>0</v>
      </c>
      <c r="G36" s="522">
        <v>0</v>
      </c>
      <c r="H36" s="522">
        <v>0</v>
      </c>
      <c r="I36" s="522"/>
      <c r="J36" s="522">
        <v>0</v>
      </c>
      <c r="K36" s="522">
        <v>0</v>
      </c>
      <c r="L36" s="522">
        <v>0</v>
      </c>
      <c r="M36" s="522"/>
      <c r="N36" s="522">
        <v>0</v>
      </c>
      <c r="O36" s="522">
        <v>0</v>
      </c>
      <c r="P36" s="522">
        <v>0</v>
      </c>
      <c r="Q36" s="522"/>
      <c r="R36" s="522">
        <v>0</v>
      </c>
      <c r="S36" s="522">
        <v>0</v>
      </c>
      <c r="T36" s="522">
        <v>0</v>
      </c>
      <c r="U36" s="522"/>
      <c r="V36" s="522">
        <v>0</v>
      </c>
      <c r="W36" s="522">
        <v>0</v>
      </c>
      <c r="X36" s="522">
        <v>0</v>
      </c>
      <c r="Y36" s="522"/>
      <c r="Z36" s="522">
        <v>0</v>
      </c>
      <c r="AA36" s="522">
        <v>0</v>
      </c>
      <c r="AB36" s="522">
        <v>0</v>
      </c>
      <c r="AC36" s="522"/>
      <c r="AD36" s="522">
        <v>0</v>
      </c>
      <c r="AE36" s="522">
        <v>0</v>
      </c>
      <c r="AF36" s="522">
        <v>0</v>
      </c>
      <c r="AG36" s="522"/>
      <c r="AH36" s="522">
        <v>39</v>
      </c>
      <c r="AI36" s="522">
        <v>20</v>
      </c>
      <c r="AJ36" s="522">
        <v>19</v>
      </c>
      <c r="AK36" s="522"/>
      <c r="AL36" s="522">
        <v>53</v>
      </c>
      <c r="AM36" s="522">
        <v>19</v>
      </c>
      <c r="AN36" s="522">
        <v>34</v>
      </c>
    </row>
    <row r="37" spans="1:40" x14ac:dyDescent="0.2">
      <c r="A37" s="165" t="s">
        <v>238</v>
      </c>
      <c r="B37" s="522">
        <f t="shared" si="4"/>
        <v>49</v>
      </c>
      <c r="C37" s="522">
        <f t="shared" si="5"/>
        <v>18</v>
      </c>
      <c r="D37" s="522">
        <f t="shared" si="6"/>
        <v>31</v>
      </c>
      <c r="E37" s="522"/>
      <c r="F37" s="522">
        <v>0</v>
      </c>
      <c r="G37" s="522">
        <v>0</v>
      </c>
      <c r="H37" s="522">
        <v>0</v>
      </c>
      <c r="I37" s="522"/>
      <c r="J37" s="522">
        <v>0</v>
      </c>
      <c r="K37" s="522">
        <v>0</v>
      </c>
      <c r="L37" s="522">
        <v>0</v>
      </c>
      <c r="M37" s="522"/>
      <c r="N37" s="522">
        <v>0</v>
      </c>
      <c r="O37" s="522">
        <v>0</v>
      </c>
      <c r="P37" s="522">
        <v>0</v>
      </c>
      <c r="Q37" s="522"/>
      <c r="R37" s="522">
        <v>0</v>
      </c>
      <c r="S37" s="522">
        <v>0</v>
      </c>
      <c r="T37" s="522">
        <v>0</v>
      </c>
      <c r="U37" s="522"/>
      <c r="V37" s="522">
        <v>0</v>
      </c>
      <c r="W37" s="522">
        <v>0</v>
      </c>
      <c r="X37" s="522">
        <v>0</v>
      </c>
      <c r="Y37" s="522"/>
      <c r="Z37" s="522">
        <v>0</v>
      </c>
      <c r="AA37" s="522">
        <v>0</v>
      </c>
      <c r="AB37" s="522">
        <v>0</v>
      </c>
      <c r="AC37" s="522"/>
      <c r="AD37" s="522">
        <v>0</v>
      </c>
      <c r="AE37" s="522">
        <v>0</v>
      </c>
      <c r="AF37" s="522">
        <v>0</v>
      </c>
      <c r="AG37" s="522"/>
      <c r="AH37" s="522">
        <v>22</v>
      </c>
      <c r="AI37" s="522">
        <v>9</v>
      </c>
      <c r="AJ37" s="522">
        <v>13</v>
      </c>
      <c r="AK37" s="522"/>
      <c r="AL37" s="522">
        <v>27</v>
      </c>
      <c r="AM37" s="522">
        <v>9</v>
      </c>
      <c r="AN37" s="522">
        <v>18</v>
      </c>
    </row>
    <row r="38" spans="1:40" x14ac:dyDescent="0.2">
      <c r="A38" s="165" t="s">
        <v>239</v>
      </c>
      <c r="B38" s="522">
        <f t="shared" si="4"/>
        <v>26</v>
      </c>
      <c r="C38" s="522">
        <f t="shared" si="5"/>
        <v>9</v>
      </c>
      <c r="D38" s="522">
        <f t="shared" si="6"/>
        <v>17</v>
      </c>
      <c r="E38" s="522"/>
      <c r="F38" s="522">
        <v>0</v>
      </c>
      <c r="G38" s="522">
        <v>0</v>
      </c>
      <c r="H38" s="522">
        <v>0</v>
      </c>
      <c r="I38" s="522"/>
      <c r="J38" s="522">
        <v>0</v>
      </c>
      <c r="K38" s="522">
        <v>0</v>
      </c>
      <c r="L38" s="522">
        <v>0</v>
      </c>
      <c r="M38" s="522"/>
      <c r="N38" s="522">
        <v>0</v>
      </c>
      <c r="O38" s="522">
        <v>0</v>
      </c>
      <c r="P38" s="522">
        <v>0</v>
      </c>
      <c r="Q38" s="522"/>
      <c r="R38" s="522">
        <v>0</v>
      </c>
      <c r="S38" s="522">
        <v>0</v>
      </c>
      <c r="T38" s="522">
        <v>0</v>
      </c>
      <c r="U38" s="522"/>
      <c r="V38" s="522">
        <v>0</v>
      </c>
      <c r="W38" s="522">
        <v>0</v>
      </c>
      <c r="X38" s="522">
        <v>0</v>
      </c>
      <c r="Y38" s="522"/>
      <c r="Z38" s="522">
        <v>0</v>
      </c>
      <c r="AA38" s="522">
        <v>0</v>
      </c>
      <c r="AB38" s="522">
        <v>0</v>
      </c>
      <c r="AC38" s="522"/>
      <c r="AD38" s="522">
        <v>0</v>
      </c>
      <c r="AE38" s="522">
        <v>0</v>
      </c>
      <c r="AF38" s="522">
        <v>0</v>
      </c>
      <c r="AG38" s="522"/>
      <c r="AH38" s="522">
        <v>10</v>
      </c>
      <c r="AI38" s="522">
        <v>3</v>
      </c>
      <c r="AJ38" s="522">
        <v>7</v>
      </c>
      <c r="AK38" s="522"/>
      <c r="AL38" s="522">
        <v>16</v>
      </c>
      <c r="AM38" s="522">
        <v>6</v>
      </c>
      <c r="AN38" s="522">
        <v>10</v>
      </c>
    </row>
    <row r="39" spans="1:40" x14ac:dyDescent="0.2">
      <c r="A39" s="165" t="s">
        <v>240</v>
      </c>
      <c r="B39" s="522">
        <f t="shared" si="4"/>
        <v>10</v>
      </c>
      <c r="C39" s="522">
        <f t="shared" si="5"/>
        <v>1</v>
      </c>
      <c r="D39" s="522">
        <f t="shared" si="6"/>
        <v>9</v>
      </c>
      <c r="E39" s="522"/>
      <c r="F39" s="522">
        <v>0</v>
      </c>
      <c r="G39" s="522">
        <v>0</v>
      </c>
      <c r="H39" s="522">
        <v>0</v>
      </c>
      <c r="I39" s="522"/>
      <c r="J39" s="522">
        <v>0</v>
      </c>
      <c r="K39" s="522">
        <v>0</v>
      </c>
      <c r="L39" s="522">
        <v>0</v>
      </c>
      <c r="M39" s="522"/>
      <c r="N39" s="522">
        <v>0</v>
      </c>
      <c r="O39" s="522">
        <v>0</v>
      </c>
      <c r="P39" s="522">
        <v>0</v>
      </c>
      <c r="Q39" s="522"/>
      <c r="R39" s="522">
        <v>0</v>
      </c>
      <c r="S39" s="522">
        <v>0</v>
      </c>
      <c r="T39" s="522">
        <v>0</v>
      </c>
      <c r="U39" s="522"/>
      <c r="V39" s="522">
        <v>0</v>
      </c>
      <c r="W39" s="522">
        <v>0</v>
      </c>
      <c r="X39" s="522">
        <v>0</v>
      </c>
      <c r="Y39" s="522"/>
      <c r="Z39" s="522">
        <v>0</v>
      </c>
      <c r="AA39" s="522">
        <v>0</v>
      </c>
      <c r="AB39" s="522">
        <v>0</v>
      </c>
      <c r="AC39" s="522"/>
      <c r="AD39" s="522">
        <v>0</v>
      </c>
      <c r="AE39" s="522">
        <v>0</v>
      </c>
      <c r="AF39" s="522">
        <v>0</v>
      </c>
      <c r="AG39" s="522"/>
      <c r="AH39" s="522">
        <v>2</v>
      </c>
      <c r="AI39" s="522">
        <v>0</v>
      </c>
      <c r="AJ39" s="522">
        <v>2</v>
      </c>
      <c r="AK39" s="522"/>
      <c r="AL39" s="522">
        <v>8</v>
      </c>
      <c r="AM39" s="522">
        <v>1</v>
      </c>
      <c r="AN39" s="522">
        <v>7</v>
      </c>
    </row>
    <row r="40" spans="1:40" ht="13.5" thickBot="1" x14ac:dyDescent="0.25">
      <c r="A40" s="256" t="s">
        <v>241</v>
      </c>
      <c r="B40" s="522">
        <f t="shared" si="4"/>
        <v>7</v>
      </c>
      <c r="C40" s="522">
        <f t="shared" si="5"/>
        <v>2</v>
      </c>
      <c r="D40" s="522">
        <f t="shared" si="6"/>
        <v>5</v>
      </c>
      <c r="E40" s="523"/>
      <c r="F40" s="523">
        <v>0</v>
      </c>
      <c r="G40" s="523">
        <v>0</v>
      </c>
      <c r="H40" s="523">
        <v>0</v>
      </c>
      <c r="I40" s="523"/>
      <c r="J40" s="523">
        <v>0</v>
      </c>
      <c r="K40" s="523">
        <v>0</v>
      </c>
      <c r="L40" s="523">
        <v>0</v>
      </c>
      <c r="M40" s="523"/>
      <c r="N40" s="523">
        <v>0</v>
      </c>
      <c r="O40" s="523">
        <v>0</v>
      </c>
      <c r="P40" s="523">
        <v>0</v>
      </c>
      <c r="Q40" s="523"/>
      <c r="R40" s="523">
        <v>0</v>
      </c>
      <c r="S40" s="523">
        <v>0</v>
      </c>
      <c r="T40" s="523">
        <v>0</v>
      </c>
      <c r="U40" s="523"/>
      <c r="V40" s="523">
        <v>0</v>
      </c>
      <c r="W40" s="523">
        <v>0</v>
      </c>
      <c r="X40" s="523">
        <v>0</v>
      </c>
      <c r="Y40" s="523"/>
      <c r="Z40" s="523">
        <v>0</v>
      </c>
      <c r="AA40" s="523">
        <v>0</v>
      </c>
      <c r="AB40" s="523">
        <v>0</v>
      </c>
      <c r="AC40" s="523"/>
      <c r="AD40" s="523">
        <v>0</v>
      </c>
      <c r="AE40" s="523">
        <v>0</v>
      </c>
      <c r="AF40" s="523">
        <v>0</v>
      </c>
      <c r="AG40" s="523"/>
      <c r="AH40" s="523">
        <v>3</v>
      </c>
      <c r="AI40" s="523">
        <v>1</v>
      </c>
      <c r="AJ40" s="523">
        <v>2</v>
      </c>
      <c r="AK40" s="523"/>
      <c r="AL40" s="523">
        <v>4</v>
      </c>
      <c r="AM40" s="523">
        <v>1</v>
      </c>
      <c r="AN40" s="523">
        <v>3</v>
      </c>
    </row>
    <row r="41" spans="1:40" ht="15" customHeight="1" x14ac:dyDescent="0.2">
      <c r="A41" s="373" t="s">
        <v>339</v>
      </c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7"/>
      <c r="V41" s="607"/>
      <c r="W41" s="607"/>
      <c r="X41" s="607"/>
      <c r="Y41" s="607"/>
      <c r="Z41" s="607"/>
      <c r="AA41" s="607"/>
      <c r="AB41" s="607"/>
      <c r="AC41" s="607"/>
      <c r="AD41" s="607"/>
      <c r="AE41" s="607"/>
      <c r="AF41" s="607"/>
      <c r="AG41" s="607"/>
      <c r="AH41" s="607"/>
      <c r="AI41" s="607"/>
      <c r="AJ41" s="607"/>
      <c r="AK41" s="607"/>
      <c r="AL41" s="607"/>
      <c r="AM41" s="607"/>
      <c r="AN41" s="607"/>
    </row>
    <row r="42" spans="1:40" ht="15" customHeight="1" x14ac:dyDescent="0.2">
      <c r="A42" s="370" t="s">
        <v>798</v>
      </c>
      <c r="B42" s="569"/>
      <c r="C42" s="569"/>
      <c r="D42" s="569"/>
      <c r="E42" s="569"/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24"/>
      <c r="R42" s="524"/>
      <c r="S42" s="524"/>
      <c r="T42" s="524"/>
      <c r="U42" s="524"/>
      <c r="V42" s="524"/>
      <c r="W42" s="524"/>
      <c r="X42" s="524"/>
      <c r="Y42" s="524"/>
      <c r="Z42" s="524"/>
      <c r="AA42" s="524"/>
      <c r="AB42" s="524"/>
      <c r="AC42" s="524"/>
      <c r="AD42" s="524"/>
      <c r="AE42" s="524"/>
      <c r="AF42" s="524"/>
      <c r="AG42" s="524"/>
      <c r="AH42" s="524"/>
      <c r="AI42" s="524"/>
      <c r="AJ42" s="524"/>
      <c r="AK42" s="524"/>
      <c r="AL42" s="524"/>
      <c r="AM42" s="524"/>
      <c r="AN42" s="524"/>
    </row>
    <row r="43" spans="1:40" ht="15" customHeight="1" x14ac:dyDescent="0.2">
      <c r="A43" s="375" t="s">
        <v>799</v>
      </c>
      <c r="B43" s="609"/>
      <c r="C43" s="609"/>
      <c r="D43" s="609"/>
      <c r="E43" s="609"/>
      <c r="F43" s="609"/>
      <c r="G43" s="609"/>
      <c r="H43" s="609"/>
      <c r="I43" s="609"/>
      <c r="J43" s="609"/>
      <c r="K43" s="609"/>
      <c r="L43" s="609"/>
      <c r="M43" s="609"/>
      <c r="N43" s="609"/>
      <c r="O43" s="609"/>
      <c r="P43" s="609"/>
      <c r="Q43" s="609"/>
      <c r="R43" s="609"/>
      <c r="S43" s="609"/>
      <c r="T43" s="609"/>
      <c r="U43" s="524"/>
      <c r="V43" s="524"/>
      <c r="W43" s="524"/>
      <c r="X43" s="524"/>
      <c r="Y43" s="524"/>
      <c r="Z43" s="524"/>
      <c r="AA43" s="524"/>
      <c r="AB43" s="524"/>
      <c r="AC43" s="524"/>
      <c r="AD43" s="524"/>
      <c r="AE43" s="524"/>
      <c r="AF43" s="524"/>
      <c r="AG43" s="524"/>
      <c r="AH43" s="524"/>
      <c r="AI43" s="524"/>
      <c r="AJ43" s="524"/>
      <c r="AK43" s="524"/>
      <c r="AL43" s="524"/>
      <c r="AM43" s="524"/>
      <c r="AN43" s="524"/>
    </row>
    <row r="44" spans="1:40" ht="15" customHeight="1" x14ac:dyDescent="0.2">
      <c r="A44" s="35" t="s">
        <v>24</v>
      </c>
    </row>
  </sheetData>
  <mergeCells count="22">
    <mergeCell ref="A1:AN1"/>
    <mergeCell ref="A2:AN2"/>
    <mergeCell ref="A3:AN3"/>
    <mergeCell ref="A5:AN5"/>
    <mergeCell ref="A6:A7"/>
    <mergeCell ref="B6:D6"/>
    <mergeCell ref="F6:H6"/>
    <mergeCell ref="J6:L6"/>
    <mergeCell ref="N6:P6"/>
    <mergeCell ref="R6:T6"/>
    <mergeCell ref="A4:AN4"/>
    <mergeCell ref="AL6:AN6"/>
    <mergeCell ref="V6:X6"/>
    <mergeCell ref="Z6:AB6"/>
    <mergeCell ref="AD6:AF6"/>
    <mergeCell ref="AH6:AJ6"/>
    <mergeCell ref="AK6:AK7"/>
    <mergeCell ref="Q6:Q7"/>
    <mergeCell ref="U6:U7"/>
    <mergeCell ref="Y6:Y7"/>
    <mergeCell ref="AC6:AC7"/>
    <mergeCell ref="AG6:AG7"/>
  </mergeCells>
  <conditionalFormatting sqref="B9:AN40">
    <cfRule type="cellIs" dxfId="295" priority="56" operator="equal">
      <formula>0</formula>
    </cfRule>
  </conditionalFormatting>
  <hyperlinks>
    <hyperlink ref="AO2" location="Contenido!A1" display="Contenido"/>
  </hyperlinks>
  <printOptions horizontalCentered="1"/>
  <pageMargins left="0.59055118110236227" right="0.39370078740157483" top="0.59055118110236227" bottom="0.19685039370078741" header="0" footer="0"/>
  <pageSetup scale="75" fitToHeight="0" orientation="landscape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O43"/>
  <sheetViews>
    <sheetView showGridLines="0" zoomScaleNormal="100" zoomScaleSheetLayoutView="100" workbookViewId="0">
      <selection activeCell="L15" sqref="L15"/>
    </sheetView>
  </sheetViews>
  <sheetFormatPr baseColWidth="10" defaultColWidth="11" defaultRowHeight="12.75" x14ac:dyDescent="0.2"/>
  <cols>
    <col min="1" max="1" width="9.5" style="168" customWidth="1"/>
    <col min="2" max="4" width="5.625" style="517" customWidth="1"/>
    <col min="5" max="5" width="1.25" style="517" customWidth="1"/>
    <col min="6" max="8" width="4.5" style="517" customWidth="1"/>
    <col min="9" max="9" width="1.25" style="517" customWidth="1"/>
    <col min="10" max="10" width="4.625" style="517" bestFit="1" customWidth="1"/>
    <col min="11" max="12" width="4.125" style="517" customWidth="1"/>
    <col min="13" max="13" width="1.25" style="517" customWidth="1"/>
    <col min="14" max="16" width="4.125" style="517" customWidth="1"/>
    <col min="17" max="17" width="1.25" style="517" customWidth="1"/>
    <col min="18" max="20" width="4.125" style="517" customWidth="1"/>
    <col min="21" max="21" width="1.25" style="517" customWidth="1"/>
    <col min="22" max="24" width="4.125" style="517" customWidth="1"/>
    <col min="25" max="25" width="1.25" style="517" customWidth="1"/>
    <col min="26" max="28" width="4.625" style="517" customWidth="1"/>
    <col min="29" max="29" width="1.25" style="517" customWidth="1"/>
    <col min="30" max="32" width="4.625" style="517" customWidth="1"/>
    <col min="33" max="33" width="1.25" style="517" customWidth="1"/>
    <col min="34" max="36" width="4.625" style="517" customWidth="1"/>
    <col min="37" max="37" width="1.25" style="517" customWidth="1"/>
    <col min="38" max="40" width="4.625" style="517" customWidth="1"/>
    <col min="41" max="16384" width="11" style="134"/>
  </cols>
  <sheetData>
    <row r="1" spans="1:41" ht="15" customHeight="1" x14ac:dyDescent="0.25">
      <c r="A1" s="796" t="s">
        <v>890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</row>
    <row r="2" spans="1:41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7"/>
      <c r="AN2" s="797"/>
      <c r="AO2" s="353" t="s">
        <v>612</v>
      </c>
    </row>
    <row r="3" spans="1:41" ht="15" x14ac:dyDescent="0.25">
      <c r="A3" s="797" t="s">
        <v>393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</row>
    <row r="4" spans="1:41" s="248" customFormat="1" ht="15" x14ac:dyDescent="0.25">
      <c r="A4" s="824" t="s">
        <v>91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824"/>
      <c r="AG4" s="824"/>
      <c r="AH4" s="824"/>
      <c r="AI4" s="824"/>
      <c r="AJ4" s="824"/>
      <c r="AK4" s="824"/>
      <c r="AL4" s="824"/>
      <c r="AM4" s="824"/>
      <c r="AN4" s="824"/>
    </row>
    <row r="5" spans="1:4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798"/>
      <c r="AG5" s="798"/>
      <c r="AH5" s="798"/>
      <c r="AI5" s="798"/>
      <c r="AJ5" s="798"/>
      <c r="AK5" s="798"/>
      <c r="AL5" s="798"/>
      <c r="AM5" s="798"/>
      <c r="AN5" s="798"/>
    </row>
    <row r="6" spans="1:41" s="503" customFormat="1" ht="27.75" customHeight="1" x14ac:dyDescent="0.25">
      <c r="A6" s="800" t="s">
        <v>256</v>
      </c>
      <c r="B6" s="795" t="s">
        <v>0</v>
      </c>
      <c r="C6" s="795"/>
      <c r="D6" s="795"/>
      <c r="E6" s="511"/>
      <c r="F6" s="823" t="s">
        <v>357</v>
      </c>
      <c r="G6" s="823"/>
      <c r="H6" s="823"/>
      <c r="I6" s="511"/>
      <c r="J6" s="795" t="s">
        <v>352</v>
      </c>
      <c r="K6" s="795"/>
      <c r="L6" s="795"/>
      <c r="M6" s="511"/>
      <c r="N6" s="795" t="s">
        <v>679</v>
      </c>
      <c r="O6" s="795"/>
      <c r="P6" s="795"/>
      <c r="Q6" s="821"/>
      <c r="R6" s="795" t="s">
        <v>678</v>
      </c>
      <c r="S6" s="795"/>
      <c r="T6" s="795"/>
      <c r="U6" s="821"/>
      <c r="V6" s="795" t="s">
        <v>353</v>
      </c>
      <c r="W6" s="795"/>
      <c r="X6" s="795"/>
      <c r="Y6" s="821"/>
      <c r="Z6" s="795" t="s">
        <v>354</v>
      </c>
      <c r="AA6" s="795"/>
      <c r="AB6" s="795"/>
      <c r="AC6" s="821"/>
      <c r="AD6" s="795" t="s">
        <v>355</v>
      </c>
      <c r="AE6" s="795"/>
      <c r="AF6" s="795"/>
      <c r="AG6" s="821"/>
      <c r="AH6" s="795" t="s">
        <v>356</v>
      </c>
      <c r="AI6" s="795"/>
      <c r="AJ6" s="795"/>
      <c r="AK6" s="821"/>
      <c r="AL6" s="795" t="s">
        <v>358</v>
      </c>
      <c r="AM6" s="795"/>
      <c r="AN6" s="795"/>
    </row>
    <row r="7" spans="1:41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821"/>
      <c r="R7" s="513" t="s">
        <v>0</v>
      </c>
      <c r="S7" s="513" t="s">
        <v>15</v>
      </c>
      <c r="T7" s="513" t="s">
        <v>16</v>
      </c>
      <c r="U7" s="821"/>
      <c r="V7" s="513" t="s">
        <v>0</v>
      </c>
      <c r="W7" s="513" t="s">
        <v>15</v>
      </c>
      <c r="X7" s="513" t="s">
        <v>16</v>
      </c>
      <c r="Y7" s="821"/>
      <c r="Z7" s="513" t="s">
        <v>0</v>
      </c>
      <c r="AA7" s="513" t="s">
        <v>15</v>
      </c>
      <c r="AB7" s="513" t="s">
        <v>16</v>
      </c>
      <c r="AC7" s="821"/>
      <c r="AD7" s="513" t="s">
        <v>0</v>
      </c>
      <c r="AE7" s="513" t="s">
        <v>15</v>
      </c>
      <c r="AF7" s="513" t="s">
        <v>16</v>
      </c>
      <c r="AG7" s="821"/>
      <c r="AH7" s="513" t="s">
        <v>0</v>
      </c>
      <c r="AI7" s="513" t="s">
        <v>15</v>
      </c>
      <c r="AJ7" s="513" t="s">
        <v>16</v>
      </c>
      <c r="AK7" s="821"/>
      <c r="AL7" s="513" t="s">
        <v>0</v>
      </c>
      <c r="AM7" s="513" t="s">
        <v>15</v>
      </c>
      <c r="AN7" s="513" t="s">
        <v>16</v>
      </c>
    </row>
    <row r="8" spans="1:41" s="169" customFormat="1" ht="5.25" customHeigh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</row>
    <row r="9" spans="1:41" s="555" customFormat="1" x14ac:dyDescent="0.2">
      <c r="A9" s="173" t="s">
        <v>0</v>
      </c>
      <c r="B9" s="558">
        <f>SUM(B10:B40)</f>
        <v>14657</v>
      </c>
      <c r="C9" s="558">
        <f>SUM(C10:C40)</f>
        <v>9136</v>
      </c>
      <c r="D9" s="558">
        <f>SUM(D10:D40)</f>
        <v>5521</v>
      </c>
      <c r="E9" s="558"/>
      <c r="F9" s="558">
        <f>SUM(F10:F40)</f>
        <v>1605</v>
      </c>
      <c r="G9" s="558">
        <f>SUM(G10:G40)</f>
        <v>941</v>
      </c>
      <c r="H9" s="558">
        <f>SUM(H10:H40)</f>
        <v>664</v>
      </c>
      <c r="I9" s="558"/>
      <c r="J9" s="558">
        <f>SUM(J10:J40)</f>
        <v>1023</v>
      </c>
      <c r="K9" s="558">
        <f>SUM(K10:K40)</f>
        <v>667</v>
      </c>
      <c r="L9" s="558">
        <f>SUM(L10:L40)</f>
        <v>356</v>
      </c>
      <c r="M9" s="558"/>
      <c r="N9" s="558">
        <f>SUM(N10:N40)</f>
        <v>76</v>
      </c>
      <c r="O9" s="558">
        <f>SUM(O10:O40)</f>
        <v>50</v>
      </c>
      <c r="P9" s="558">
        <f>SUM(P10:P40)</f>
        <v>26</v>
      </c>
      <c r="Q9" s="558"/>
      <c r="R9" s="558">
        <f>SUM(R10:R40)</f>
        <v>490</v>
      </c>
      <c r="S9" s="558">
        <f>SUM(S10:S40)</f>
        <v>343</v>
      </c>
      <c r="T9" s="558">
        <f>SUM(T10:T40)</f>
        <v>147</v>
      </c>
      <c r="U9" s="558"/>
      <c r="V9" s="558">
        <f>SUM(V10:V40)</f>
        <v>124</v>
      </c>
      <c r="W9" s="558">
        <f>SUM(W10:W40)</f>
        <v>76</v>
      </c>
      <c r="X9" s="558">
        <f>SUM(X10:X40)</f>
        <v>48</v>
      </c>
      <c r="Y9" s="558"/>
      <c r="Z9" s="558">
        <f>SUM(Z10:Z40)</f>
        <v>1070</v>
      </c>
      <c r="AA9" s="558">
        <f>SUM(AA10:AA40)</f>
        <v>691</v>
      </c>
      <c r="AB9" s="558">
        <f>SUM(AB10:AB40)</f>
        <v>379</v>
      </c>
      <c r="AC9" s="558"/>
      <c r="AD9" s="558">
        <f>SUM(AD10:AD40)</f>
        <v>1223</v>
      </c>
      <c r="AE9" s="558">
        <f>SUM(AE10:AE40)</f>
        <v>751</v>
      </c>
      <c r="AF9" s="558">
        <f>SUM(AF10:AF40)</f>
        <v>472</v>
      </c>
      <c r="AG9" s="558"/>
      <c r="AH9" s="558">
        <f>SUM(AH10:AH40)</f>
        <v>4693</v>
      </c>
      <c r="AI9" s="558">
        <f>SUM(AI10:AI40)</f>
        <v>2975</v>
      </c>
      <c r="AJ9" s="558">
        <f>SUM(AJ10:AJ40)</f>
        <v>1718</v>
      </c>
      <c r="AK9" s="558"/>
      <c r="AL9" s="558">
        <f>SUM(AL10:AL40)</f>
        <v>4353</v>
      </c>
      <c r="AM9" s="558">
        <f>SUM(AM10:AM40)</f>
        <v>2642</v>
      </c>
      <c r="AN9" s="558">
        <f>SUM(AN10:AN40)</f>
        <v>1711</v>
      </c>
    </row>
    <row r="10" spans="1:41" x14ac:dyDescent="0.2">
      <c r="A10" s="188">
        <v>0</v>
      </c>
      <c r="B10" s="534">
        <f>+F10+J10+N10+R10+V10+Z10+AD10+AH10+AL10</f>
        <v>251</v>
      </c>
      <c r="C10" s="534">
        <f>+G10+K10+O10+S10+W10+AA10+AE10+AI10+AM10</f>
        <v>140</v>
      </c>
      <c r="D10" s="534">
        <f t="shared" ref="D10:D40" si="0">+B10-C10</f>
        <v>111</v>
      </c>
      <c r="E10" s="523"/>
      <c r="F10" s="522">
        <v>251</v>
      </c>
      <c r="G10" s="522">
        <v>140</v>
      </c>
      <c r="H10" s="522">
        <v>111</v>
      </c>
      <c r="I10" s="523"/>
      <c r="J10" s="523">
        <v>0</v>
      </c>
      <c r="K10" s="523">
        <v>0</v>
      </c>
      <c r="L10" s="523">
        <v>0</v>
      </c>
      <c r="M10" s="523"/>
      <c r="N10" s="523">
        <v>0</v>
      </c>
      <c r="O10" s="523">
        <v>0</v>
      </c>
      <c r="P10" s="523">
        <v>0</v>
      </c>
      <c r="Q10" s="523"/>
      <c r="R10" s="523">
        <v>0</v>
      </c>
      <c r="S10" s="523">
        <v>0</v>
      </c>
      <c r="T10" s="523">
        <v>0</v>
      </c>
      <c r="U10" s="523"/>
      <c r="V10" s="523">
        <v>0</v>
      </c>
      <c r="W10" s="523">
        <v>0</v>
      </c>
      <c r="X10" s="523">
        <v>0</v>
      </c>
      <c r="Y10" s="523"/>
      <c r="Z10" s="523">
        <v>0</v>
      </c>
      <c r="AA10" s="523">
        <v>0</v>
      </c>
      <c r="AB10" s="523">
        <v>0</v>
      </c>
      <c r="AC10" s="523"/>
      <c r="AD10" s="523">
        <v>0</v>
      </c>
      <c r="AE10" s="523">
        <v>0</v>
      </c>
      <c r="AF10" s="523">
        <v>0</v>
      </c>
      <c r="AG10" s="523"/>
      <c r="AH10" s="523">
        <v>0</v>
      </c>
      <c r="AI10" s="523">
        <v>0</v>
      </c>
      <c r="AJ10" s="523">
        <v>0</v>
      </c>
      <c r="AK10" s="523"/>
      <c r="AL10" s="523">
        <v>0</v>
      </c>
      <c r="AM10" s="523">
        <v>0</v>
      </c>
      <c r="AN10" s="523">
        <v>0</v>
      </c>
    </row>
    <row r="11" spans="1:41" x14ac:dyDescent="0.2">
      <c r="A11" s="188">
        <v>1</v>
      </c>
      <c r="B11" s="534">
        <f t="shared" ref="B11:C27" si="1">+F11+J11+N11+R11+V11+Z11+AD11+AH11+AL11</f>
        <v>630</v>
      </c>
      <c r="C11" s="534">
        <f t="shared" si="1"/>
        <v>358</v>
      </c>
      <c r="D11" s="534">
        <f t="shared" si="0"/>
        <v>272</v>
      </c>
      <c r="E11" s="541"/>
      <c r="F11" s="541">
        <v>625</v>
      </c>
      <c r="G11" s="541">
        <v>356</v>
      </c>
      <c r="H11" s="541">
        <v>269</v>
      </c>
      <c r="I11" s="523"/>
      <c r="J11" s="523">
        <v>5</v>
      </c>
      <c r="K11" s="523">
        <v>2</v>
      </c>
      <c r="L11" s="523">
        <v>3</v>
      </c>
      <c r="M11" s="523"/>
      <c r="N11" s="523">
        <v>0</v>
      </c>
      <c r="O11" s="523">
        <v>0</v>
      </c>
      <c r="P11" s="523">
        <v>0</v>
      </c>
      <c r="Q11" s="523"/>
      <c r="R11" s="523">
        <v>0</v>
      </c>
      <c r="S11" s="523">
        <v>0</v>
      </c>
      <c r="T11" s="523">
        <v>0</v>
      </c>
      <c r="U11" s="523"/>
      <c r="V11" s="523">
        <v>0</v>
      </c>
      <c r="W11" s="523">
        <v>0</v>
      </c>
      <c r="X11" s="523">
        <v>0</v>
      </c>
      <c r="Y11" s="523"/>
      <c r="Z11" s="523">
        <v>0</v>
      </c>
      <c r="AA11" s="523">
        <v>0</v>
      </c>
      <c r="AB11" s="523">
        <v>0</v>
      </c>
      <c r="AC11" s="523"/>
      <c r="AD11" s="523">
        <v>0</v>
      </c>
      <c r="AE11" s="523">
        <v>0</v>
      </c>
      <c r="AF11" s="523">
        <v>0</v>
      </c>
      <c r="AG11" s="523"/>
      <c r="AH11" s="523">
        <v>0</v>
      </c>
      <c r="AI11" s="523">
        <v>0</v>
      </c>
      <c r="AJ11" s="523">
        <v>0</v>
      </c>
      <c r="AK11" s="523"/>
      <c r="AL11" s="523">
        <v>0</v>
      </c>
      <c r="AM11" s="523">
        <v>0</v>
      </c>
      <c r="AN11" s="523">
        <v>0</v>
      </c>
    </row>
    <row r="12" spans="1:41" x14ac:dyDescent="0.2">
      <c r="A12" s="188">
        <v>2</v>
      </c>
      <c r="B12" s="534">
        <f t="shared" si="1"/>
        <v>698</v>
      </c>
      <c r="C12" s="534">
        <f t="shared" si="1"/>
        <v>429</v>
      </c>
      <c r="D12" s="534">
        <f t="shared" si="0"/>
        <v>269</v>
      </c>
      <c r="E12" s="541"/>
      <c r="F12" s="522">
        <v>688</v>
      </c>
      <c r="G12" s="522">
        <v>423</v>
      </c>
      <c r="H12" s="522">
        <v>265</v>
      </c>
      <c r="I12" s="523"/>
      <c r="J12" s="523">
        <v>9</v>
      </c>
      <c r="K12" s="523">
        <v>5</v>
      </c>
      <c r="L12" s="523">
        <v>4</v>
      </c>
      <c r="M12" s="523"/>
      <c r="N12" s="523">
        <v>1</v>
      </c>
      <c r="O12" s="523">
        <v>1</v>
      </c>
      <c r="P12" s="523">
        <v>0</v>
      </c>
      <c r="Q12" s="523"/>
      <c r="R12" s="523">
        <v>0</v>
      </c>
      <c r="S12" s="523">
        <v>0</v>
      </c>
      <c r="T12" s="523">
        <v>0</v>
      </c>
      <c r="U12" s="523"/>
      <c r="V12" s="523">
        <v>0</v>
      </c>
      <c r="W12" s="523">
        <v>0</v>
      </c>
      <c r="X12" s="523">
        <v>0</v>
      </c>
      <c r="Y12" s="523"/>
      <c r="Z12" s="523">
        <v>0</v>
      </c>
      <c r="AA12" s="523">
        <v>0</v>
      </c>
      <c r="AB12" s="523">
        <v>0</v>
      </c>
      <c r="AC12" s="523"/>
      <c r="AD12" s="523">
        <v>0</v>
      </c>
      <c r="AE12" s="523">
        <v>0</v>
      </c>
      <c r="AF12" s="523">
        <v>0</v>
      </c>
      <c r="AG12" s="523"/>
      <c r="AH12" s="523">
        <v>0</v>
      </c>
      <c r="AI12" s="523">
        <v>0</v>
      </c>
      <c r="AJ12" s="523">
        <v>0</v>
      </c>
      <c r="AK12" s="523"/>
      <c r="AL12" s="523">
        <v>0</v>
      </c>
      <c r="AM12" s="523">
        <v>0</v>
      </c>
      <c r="AN12" s="523">
        <v>0</v>
      </c>
    </row>
    <row r="13" spans="1:41" x14ac:dyDescent="0.2">
      <c r="A13" s="188">
        <v>3</v>
      </c>
      <c r="B13" s="534">
        <f t="shared" si="1"/>
        <v>791</v>
      </c>
      <c r="C13" s="534">
        <f t="shared" si="1"/>
        <v>492</v>
      </c>
      <c r="D13" s="534">
        <f t="shared" si="0"/>
        <v>299</v>
      </c>
      <c r="E13" s="522"/>
      <c r="F13" s="522">
        <v>37</v>
      </c>
      <c r="G13" s="522">
        <v>20</v>
      </c>
      <c r="H13" s="522">
        <v>17</v>
      </c>
      <c r="I13" s="523"/>
      <c r="J13" s="523">
        <v>695</v>
      </c>
      <c r="K13" s="523">
        <v>433</v>
      </c>
      <c r="L13" s="523">
        <v>262</v>
      </c>
      <c r="M13" s="523"/>
      <c r="N13" s="523">
        <v>58</v>
      </c>
      <c r="O13" s="523">
        <v>38</v>
      </c>
      <c r="P13" s="523">
        <v>20</v>
      </c>
      <c r="Q13" s="523"/>
      <c r="R13" s="523">
        <v>1</v>
      </c>
      <c r="S13" s="523">
        <v>1</v>
      </c>
      <c r="T13" s="523">
        <v>0</v>
      </c>
      <c r="U13" s="523"/>
      <c r="V13" s="523">
        <v>0</v>
      </c>
      <c r="W13" s="523">
        <v>0</v>
      </c>
      <c r="X13" s="523">
        <v>0</v>
      </c>
      <c r="Y13" s="523"/>
      <c r="Z13" s="523">
        <v>0</v>
      </c>
      <c r="AA13" s="523">
        <v>0</v>
      </c>
      <c r="AB13" s="523">
        <v>0</v>
      </c>
      <c r="AC13" s="523"/>
      <c r="AD13" s="523">
        <v>0</v>
      </c>
      <c r="AE13" s="523">
        <v>0</v>
      </c>
      <c r="AF13" s="523">
        <v>0</v>
      </c>
      <c r="AG13" s="523"/>
      <c r="AH13" s="523">
        <v>0</v>
      </c>
      <c r="AI13" s="523">
        <v>0</v>
      </c>
      <c r="AJ13" s="523">
        <v>0</v>
      </c>
      <c r="AK13" s="523"/>
      <c r="AL13" s="523">
        <v>0</v>
      </c>
      <c r="AM13" s="523">
        <v>0</v>
      </c>
      <c r="AN13" s="523">
        <v>0</v>
      </c>
    </row>
    <row r="14" spans="1:41" x14ac:dyDescent="0.2">
      <c r="A14" s="188">
        <v>4</v>
      </c>
      <c r="B14" s="534">
        <f t="shared" si="1"/>
        <v>742</v>
      </c>
      <c r="C14" s="534">
        <f t="shared" si="1"/>
        <v>517</v>
      </c>
      <c r="D14" s="534">
        <f t="shared" si="0"/>
        <v>225</v>
      </c>
      <c r="E14" s="541"/>
      <c r="F14" s="541">
        <v>3</v>
      </c>
      <c r="G14" s="541">
        <v>1</v>
      </c>
      <c r="H14" s="541">
        <v>2</v>
      </c>
      <c r="I14" s="523"/>
      <c r="J14" s="523">
        <v>303</v>
      </c>
      <c r="K14" s="523">
        <v>220</v>
      </c>
      <c r="L14" s="523">
        <v>83</v>
      </c>
      <c r="M14" s="523"/>
      <c r="N14" s="523">
        <v>11</v>
      </c>
      <c r="O14" s="523">
        <v>7</v>
      </c>
      <c r="P14" s="523">
        <v>4</v>
      </c>
      <c r="Q14" s="523"/>
      <c r="R14" s="523">
        <v>425</v>
      </c>
      <c r="S14" s="523">
        <v>289</v>
      </c>
      <c r="T14" s="523">
        <v>136</v>
      </c>
      <c r="U14" s="523"/>
      <c r="V14" s="523">
        <v>0</v>
      </c>
      <c r="W14" s="523">
        <v>0</v>
      </c>
      <c r="X14" s="523">
        <v>0</v>
      </c>
      <c r="Y14" s="523"/>
      <c r="Z14" s="523">
        <v>0</v>
      </c>
      <c r="AA14" s="523">
        <v>0</v>
      </c>
      <c r="AB14" s="523">
        <v>0</v>
      </c>
      <c r="AC14" s="523"/>
      <c r="AD14" s="523">
        <v>0</v>
      </c>
      <c r="AE14" s="523">
        <v>0</v>
      </c>
      <c r="AF14" s="523">
        <v>0</v>
      </c>
      <c r="AG14" s="523"/>
      <c r="AH14" s="523">
        <v>0</v>
      </c>
      <c r="AI14" s="523">
        <v>0</v>
      </c>
      <c r="AJ14" s="523">
        <v>0</v>
      </c>
      <c r="AK14" s="523"/>
      <c r="AL14" s="523">
        <v>0</v>
      </c>
      <c r="AM14" s="523">
        <v>0</v>
      </c>
      <c r="AN14" s="523">
        <v>0</v>
      </c>
    </row>
    <row r="15" spans="1:41" x14ac:dyDescent="0.2">
      <c r="A15" s="188">
        <v>5</v>
      </c>
      <c r="B15" s="534">
        <f t="shared" si="1"/>
        <v>179</v>
      </c>
      <c r="C15" s="534">
        <f t="shared" si="1"/>
        <v>119</v>
      </c>
      <c r="D15" s="534">
        <f t="shared" si="0"/>
        <v>60</v>
      </c>
      <c r="E15" s="541"/>
      <c r="F15" s="541">
        <v>1</v>
      </c>
      <c r="G15" s="541">
        <v>1</v>
      </c>
      <c r="H15" s="541">
        <v>0</v>
      </c>
      <c r="I15" s="523"/>
      <c r="J15" s="523">
        <v>10</v>
      </c>
      <c r="K15" s="523">
        <v>6</v>
      </c>
      <c r="L15" s="523">
        <v>4</v>
      </c>
      <c r="M15" s="523"/>
      <c r="N15" s="523">
        <v>6</v>
      </c>
      <c r="O15" s="523">
        <v>4</v>
      </c>
      <c r="P15" s="523">
        <v>2</v>
      </c>
      <c r="Q15" s="523"/>
      <c r="R15" s="523">
        <v>42</v>
      </c>
      <c r="S15" s="523">
        <v>35</v>
      </c>
      <c r="T15" s="523">
        <v>7</v>
      </c>
      <c r="U15" s="523"/>
      <c r="V15" s="523">
        <v>120</v>
      </c>
      <c r="W15" s="523">
        <v>73</v>
      </c>
      <c r="X15" s="523">
        <v>47</v>
      </c>
      <c r="Y15" s="523"/>
      <c r="Z15" s="523">
        <v>0</v>
      </c>
      <c r="AA15" s="523">
        <v>0</v>
      </c>
      <c r="AB15" s="523">
        <v>0</v>
      </c>
      <c r="AC15" s="523"/>
      <c r="AD15" s="523">
        <v>0</v>
      </c>
      <c r="AE15" s="523">
        <v>0</v>
      </c>
      <c r="AF15" s="523">
        <v>0</v>
      </c>
      <c r="AG15" s="523"/>
      <c r="AH15" s="523">
        <v>0</v>
      </c>
      <c r="AI15" s="523">
        <v>0</v>
      </c>
      <c r="AJ15" s="523">
        <v>0</v>
      </c>
      <c r="AK15" s="523"/>
      <c r="AL15" s="523">
        <v>0</v>
      </c>
      <c r="AM15" s="523">
        <v>0</v>
      </c>
      <c r="AN15" s="523">
        <v>0</v>
      </c>
    </row>
    <row r="16" spans="1:41" x14ac:dyDescent="0.2">
      <c r="A16" s="188">
        <v>6</v>
      </c>
      <c r="B16" s="534">
        <f t="shared" si="1"/>
        <v>27</v>
      </c>
      <c r="C16" s="534">
        <f t="shared" si="1"/>
        <v>22</v>
      </c>
      <c r="D16" s="534">
        <f t="shared" si="0"/>
        <v>5</v>
      </c>
      <c r="E16" s="534"/>
      <c r="F16" s="522">
        <v>0</v>
      </c>
      <c r="G16" s="522">
        <v>0</v>
      </c>
      <c r="H16" s="522">
        <v>0</v>
      </c>
      <c r="I16" s="523"/>
      <c r="J16" s="523">
        <v>1</v>
      </c>
      <c r="K16" s="523">
        <v>1</v>
      </c>
      <c r="L16" s="523">
        <v>0</v>
      </c>
      <c r="M16" s="523"/>
      <c r="N16" s="523">
        <v>0</v>
      </c>
      <c r="O16" s="523">
        <v>0</v>
      </c>
      <c r="P16" s="523">
        <v>0</v>
      </c>
      <c r="Q16" s="523"/>
      <c r="R16" s="523">
        <v>22</v>
      </c>
      <c r="S16" s="523">
        <v>18</v>
      </c>
      <c r="T16" s="523">
        <v>4</v>
      </c>
      <c r="U16" s="523"/>
      <c r="V16" s="523">
        <v>4</v>
      </c>
      <c r="W16" s="523">
        <v>3</v>
      </c>
      <c r="X16" s="523">
        <v>1</v>
      </c>
      <c r="Y16" s="523"/>
      <c r="Z16" s="523">
        <v>0</v>
      </c>
      <c r="AA16" s="523">
        <v>0</v>
      </c>
      <c r="AB16" s="523">
        <v>0</v>
      </c>
      <c r="AC16" s="523"/>
      <c r="AD16" s="523">
        <v>0</v>
      </c>
      <c r="AE16" s="523">
        <v>0</v>
      </c>
      <c r="AF16" s="523">
        <v>0</v>
      </c>
      <c r="AG16" s="523"/>
      <c r="AH16" s="523">
        <v>0</v>
      </c>
      <c r="AI16" s="523">
        <v>0</v>
      </c>
      <c r="AJ16" s="523">
        <v>0</v>
      </c>
      <c r="AK16" s="523"/>
      <c r="AL16" s="523">
        <v>0</v>
      </c>
      <c r="AM16" s="523">
        <v>0</v>
      </c>
      <c r="AN16" s="523">
        <v>0</v>
      </c>
    </row>
    <row r="17" spans="1:40" x14ac:dyDescent="0.2">
      <c r="A17" s="188">
        <v>7</v>
      </c>
      <c r="B17" s="534">
        <f t="shared" si="1"/>
        <v>411</v>
      </c>
      <c r="C17" s="534">
        <f t="shared" si="1"/>
        <v>281</v>
      </c>
      <c r="D17" s="534">
        <f t="shared" si="0"/>
        <v>130</v>
      </c>
      <c r="E17" s="534"/>
      <c r="F17" s="534">
        <v>0</v>
      </c>
      <c r="G17" s="534">
        <v>0</v>
      </c>
      <c r="H17" s="534">
        <v>0</v>
      </c>
      <c r="I17" s="523"/>
      <c r="J17" s="523">
        <v>0</v>
      </c>
      <c r="K17" s="523">
        <v>0</v>
      </c>
      <c r="L17" s="523">
        <v>0</v>
      </c>
      <c r="M17" s="523"/>
      <c r="N17" s="523">
        <v>0</v>
      </c>
      <c r="O17" s="523">
        <v>0</v>
      </c>
      <c r="P17" s="523">
        <v>0</v>
      </c>
      <c r="Q17" s="523"/>
      <c r="R17" s="523">
        <v>0</v>
      </c>
      <c r="S17" s="523">
        <v>0</v>
      </c>
      <c r="T17" s="523">
        <v>0</v>
      </c>
      <c r="U17" s="523"/>
      <c r="V17" s="523">
        <v>0</v>
      </c>
      <c r="W17" s="523">
        <v>0</v>
      </c>
      <c r="X17" s="523">
        <v>0</v>
      </c>
      <c r="Y17" s="523"/>
      <c r="Z17" s="523">
        <v>411</v>
      </c>
      <c r="AA17" s="523">
        <v>281</v>
      </c>
      <c r="AB17" s="523">
        <v>130</v>
      </c>
      <c r="AC17" s="523"/>
      <c r="AD17" s="523">
        <v>0</v>
      </c>
      <c r="AE17" s="523">
        <v>0</v>
      </c>
      <c r="AF17" s="523">
        <v>0</v>
      </c>
      <c r="AG17" s="523"/>
      <c r="AH17" s="523">
        <v>0</v>
      </c>
      <c r="AI17" s="523">
        <v>0</v>
      </c>
      <c r="AJ17" s="523">
        <v>0</v>
      </c>
      <c r="AK17" s="523"/>
      <c r="AL17" s="523">
        <v>0</v>
      </c>
      <c r="AM17" s="523">
        <v>0</v>
      </c>
      <c r="AN17" s="523">
        <v>0</v>
      </c>
    </row>
    <row r="18" spans="1:40" x14ac:dyDescent="0.2">
      <c r="A18" s="188">
        <v>8</v>
      </c>
      <c r="B18" s="534">
        <f t="shared" si="1"/>
        <v>316</v>
      </c>
      <c r="C18" s="534">
        <f t="shared" si="1"/>
        <v>179</v>
      </c>
      <c r="D18" s="534">
        <f t="shared" si="0"/>
        <v>137</v>
      </c>
      <c r="E18" s="534"/>
      <c r="F18" s="534">
        <v>0</v>
      </c>
      <c r="G18" s="534">
        <v>0</v>
      </c>
      <c r="H18" s="534">
        <v>0</v>
      </c>
      <c r="I18" s="523"/>
      <c r="J18" s="523">
        <v>0</v>
      </c>
      <c r="K18" s="523">
        <v>0</v>
      </c>
      <c r="L18" s="523">
        <v>0</v>
      </c>
      <c r="M18" s="523"/>
      <c r="N18" s="523">
        <v>0</v>
      </c>
      <c r="O18" s="523">
        <v>0</v>
      </c>
      <c r="P18" s="523">
        <v>0</v>
      </c>
      <c r="Q18" s="523"/>
      <c r="R18" s="523">
        <v>0</v>
      </c>
      <c r="S18" s="523">
        <v>0</v>
      </c>
      <c r="T18" s="523">
        <v>0</v>
      </c>
      <c r="U18" s="523"/>
      <c r="V18" s="523">
        <v>0</v>
      </c>
      <c r="W18" s="523">
        <v>0</v>
      </c>
      <c r="X18" s="523">
        <v>0</v>
      </c>
      <c r="Y18" s="523"/>
      <c r="Z18" s="523">
        <v>304</v>
      </c>
      <c r="AA18" s="523">
        <v>173</v>
      </c>
      <c r="AB18" s="523">
        <v>131</v>
      </c>
      <c r="AC18" s="523"/>
      <c r="AD18" s="523">
        <v>12</v>
      </c>
      <c r="AE18" s="523">
        <v>6</v>
      </c>
      <c r="AF18" s="523">
        <v>6</v>
      </c>
      <c r="AG18" s="523"/>
      <c r="AH18" s="523">
        <v>0</v>
      </c>
      <c r="AI18" s="523">
        <v>0</v>
      </c>
      <c r="AJ18" s="523">
        <v>0</v>
      </c>
      <c r="AK18" s="523"/>
      <c r="AL18" s="523">
        <v>0</v>
      </c>
      <c r="AM18" s="523">
        <v>0</v>
      </c>
      <c r="AN18" s="523">
        <v>0</v>
      </c>
    </row>
    <row r="19" spans="1:40" x14ac:dyDescent="0.2">
      <c r="A19" s="188">
        <v>9</v>
      </c>
      <c r="B19" s="534">
        <f t="shared" si="1"/>
        <v>323</v>
      </c>
      <c r="C19" s="534">
        <f t="shared" si="1"/>
        <v>218</v>
      </c>
      <c r="D19" s="534">
        <f t="shared" si="0"/>
        <v>105</v>
      </c>
      <c r="E19" s="534"/>
      <c r="F19" s="534">
        <v>0</v>
      </c>
      <c r="G19" s="534">
        <v>0</v>
      </c>
      <c r="H19" s="534">
        <v>0</v>
      </c>
      <c r="I19" s="523"/>
      <c r="J19" s="523">
        <v>0</v>
      </c>
      <c r="K19" s="523">
        <v>0</v>
      </c>
      <c r="L19" s="523">
        <v>0</v>
      </c>
      <c r="M19" s="523"/>
      <c r="N19" s="523">
        <v>0</v>
      </c>
      <c r="O19" s="523">
        <v>0</v>
      </c>
      <c r="P19" s="523">
        <v>0</v>
      </c>
      <c r="Q19" s="523"/>
      <c r="R19" s="523">
        <v>0</v>
      </c>
      <c r="S19" s="523">
        <v>0</v>
      </c>
      <c r="T19" s="523">
        <v>0</v>
      </c>
      <c r="U19" s="523"/>
      <c r="V19" s="523">
        <v>0</v>
      </c>
      <c r="W19" s="523">
        <v>0</v>
      </c>
      <c r="X19" s="523">
        <v>0</v>
      </c>
      <c r="Y19" s="523"/>
      <c r="Z19" s="523">
        <v>298</v>
      </c>
      <c r="AA19" s="523">
        <v>208</v>
      </c>
      <c r="AB19" s="523">
        <v>90</v>
      </c>
      <c r="AC19" s="523"/>
      <c r="AD19" s="523">
        <v>25</v>
      </c>
      <c r="AE19" s="523">
        <v>10</v>
      </c>
      <c r="AF19" s="523">
        <v>15</v>
      </c>
      <c r="AG19" s="523"/>
      <c r="AH19" s="523">
        <v>0</v>
      </c>
      <c r="AI19" s="523">
        <v>0</v>
      </c>
      <c r="AJ19" s="523">
        <v>0</v>
      </c>
      <c r="AK19" s="523"/>
      <c r="AL19" s="523">
        <v>0</v>
      </c>
      <c r="AM19" s="523">
        <v>0</v>
      </c>
      <c r="AN19" s="523">
        <v>0</v>
      </c>
    </row>
    <row r="20" spans="1:40" x14ac:dyDescent="0.2">
      <c r="A20" s="188">
        <v>10</v>
      </c>
      <c r="B20" s="534">
        <f t="shared" si="1"/>
        <v>281</v>
      </c>
      <c r="C20" s="534">
        <f t="shared" si="1"/>
        <v>178</v>
      </c>
      <c r="D20" s="534">
        <f t="shared" si="0"/>
        <v>103</v>
      </c>
      <c r="E20" s="534"/>
      <c r="F20" s="534">
        <v>0</v>
      </c>
      <c r="G20" s="534">
        <v>0</v>
      </c>
      <c r="H20" s="534">
        <v>0</v>
      </c>
      <c r="I20" s="523"/>
      <c r="J20" s="523">
        <v>0</v>
      </c>
      <c r="K20" s="523">
        <v>0</v>
      </c>
      <c r="L20" s="523">
        <v>0</v>
      </c>
      <c r="M20" s="523"/>
      <c r="N20" s="523">
        <v>0</v>
      </c>
      <c r="O20" s="523">
        <v>0</v>
      </c>
      <c r="P20" s="523">
        <v>0</v>
      </c>
      <c r="Q20" s="523"/>
      <c r="R20" s="523">
        <v>0</v>
      </c>
      <c r="S20" s="523">
        <v>0</v>
      </c>
      <c r="T20" s="523">
        <v>0</v>
      </c>
      <c r="U20" s="523"/>
      <c r="V20" s="523">
        <v>0</v>
      </c>
      <c r="W20" s="523">
        <v>0</v>
      </c>
      <c r="X20" s="523">
        <v>0</v>
      </c>
      <c r="Y20" s="523"/>
      <c r="Z20" s="523">
        <v>29</v>
      </c>
      <c r="AA20" s="523">
        <v>17</v>
      </c>
      <c r="AB20" s="523">
        <v>12</v>
      </c>
      <c r="AC20" s="523"/>
      <c r="AD20" s="523">
        <v>252</v>
      </c>
      <c r="AE20" s="523">
        <v>161</v>
      </c>
      <c r="AF20" s="523">
        <v>91</v>
      </c>
      <c r="AG20" s="523"/>
      <c r="AH20" s="523">
        <v>0</v>
      </c>
      <c r="AI20" s="523">
        <v>0</v>
      </c>
      <c r="AJ20" s="523">
        <v>0</v>
      </c>
      <c r="AK20" s="523"/>
      <c r="AL20" s="523">
        <v>0</v>
      </c>
      <c r="AM20" s="523">
        <v>0</v>
      </c>
      <c r="AN20" s="523">
        <v>0</v>
      </c>
    </row>
    <row r="21" spans="1:40" x14ac:dyDescent="0.2">
      <c r="A21" s="188">
        <v>11</v>
      </c>
      <c r="B21" s="534">
        <f t="shared" si="1"/>
        <v>346</v>
      </c>
      <c r="C21" s="534">
        <f t="shared" si="1"/>
        <v>204</v>
      </c>
      <c r="D21" s="534">
        <f t="shared" si="0"/>
        <v>142</v>
      </c>
      <c r="E21" s="541"/>
      <c r="F21" s="522">
        <v>0</v>
      </c>
      <c r="G21" s="522">
        <v>0</v>
      </c>
      <c r="H21" s="522">
        <v>0</v>
      </c>
      <c r="I21" s="523"/>
      <c r="J21" s="523">
        <v>0</v>
      </c>
      <c r="K21" s="523">
        <v>0</v>
      </c>
      <c r="L21" s="523">
        <v>0</v>
      </c>
      <c r="M21" s="523"/>
      <c r="N21" s="523">
        <v>0</v>
      </c>
      <c r="O21" s="523">
        <v>0</v>
      </c>
      <c r="P21" s="523">
        <v>0</v>
      </c>
      <c r="Q21" s="523"/>
      <c r="R21" s="523">
        <v>0</v>
      </c>
      <c r="S21" s="523">
        <v>0</v>
      </c>
      <c r="T21" s="523">
        <v>0</v>
      </c>
      <c r="U21" s="523"/>
      <c r="V21" s="523">
        <v>0</v>
      </c>
      <c r="W21" s="523">
        <v>0</v>
      </c>
      <c r="X21" s="523">
        <v>0</v>
      </c>
      <c r="Y21" s="523"/>
      <c r="Z21" s="523">
        <v>6</v>
      </c>
      <c r="AA21" s="523">
        <v>2</v>
      </c>
      <c r="AB21" s="523">
        <v>4</v>
      </c>
      <c r="AC21" s="523"/>
      <c r="AD21" s="523">
        <v>340</v>
      </c>
      <c r="AE21" s="523">
        <v>202</v>
      </c>
      <c r="AF21" s="523">
        <v>138</v>
      </c>
      <c r="AG21" s="523"/>
      <c r="AH21" s="523">
        <v>0</v>
      </c>
      <c r="AI21" s="523">
        <v>0</v>
      </c>
      <c r="AJ21" s="523">
        <v>0</v>
      </c>
      <c r="AK21" s="523"/>
      <c r="AL21" s="523">
        <v>0</v>
      </c>
      <c r="AM21" s="523">
        <v>0</v>
      </c>
      <c r="AN21" s="523">
        <v>0</v>
      </c>
    </row>
    <row r="22" spans="1:40" x14ac:dyDescent="0.2">
      <c r="A22" s="188">
        <v>12</v>
      </c>
      <c r="B22" s="534">
        <f t="shared" si="1"/>
        <v>908</v>
      </c>
      <c r="C22" s="534">
        <f t="shared" si="1"/>
        <v>564</v>
      </c>
      <c r="D22" s="534">
        <f t="shared" si="0"/>
        <v>344</v>
      </c>
      <c r="E22" s="534"/>
      <c r="F22" s="534">
        <v>0</v>
      </c>
      <c r="G22" s="534">
        <v>0</v>
      </c>
      <c r="H22" s="534">
        <v>0</v>
      </c>
      <c r="I22" s="523"/>
      <c r="J22" s="523">
        <v>0</v>
      </c>
      <c r="K22" s="523">
        <v>0</v>
      </c>
      <c r="L22" s="523">
        <v>0</v>
      </c>
      <c r="M22" s="523"/>
      <c r="N22" s="523">
        <v>0</v>
      </c>
      <c r="O22" s="523">
        <v>0</v>
      </c>
      <c r="P22" s="523">
        <v>0</v>
      </c>
      <c r="Q22" s="523"/>
      <c r="R22" s="523">
        <v>0</v>
      </c>
      <c r="S22" s="523">
        <v>0</v>
      </c>
      <c r="T22" s="523">
        <v>0</v>
      </c>
      <c r="U22" s="523"/>
      <c r="V22" s="523">
        <v>0</v>
      </c>
      <c r="W22" s="523">
        <v>0</v>
      </c>
      <c r="X22" s="523">
        <v>0</v>
      </c>
      <c r="Y22" s="523"/>
      <c r="Z22" s="523">
        <v>12</v>
      </c>
      <c r="AA22" s="523">
        <v>6</v>
      </c>
      <c r="AB22" s="523">
        <v>6</v>
      </c>
      <c r="AC22" s="523"/>
      <c r="AD22" s="523">
        <v>318</v>
      </c>
      <c r="AE22" s="523">
        <v>205</v>
      </c>
      <c r="AF22" s="523">
        <v>113</v>
      </c>
      <c r="AG22" s="523"/>
      <c r="AH22" s="523">
        <v>578</v>
      </c>
      <c r="AI22" s="523">
        <v>353</v>
      </c>
      <c r="AJ22" s="523">
        <v>225</v>
      </c>
      <c r="AK22" s="523"/>
      <c r="AL22" s="523">
        <v>0</v>
      </c>
      <c r="AM22" s="523">
        <v>0</v>
      </c>
      <c r="AN22" s="523">
        <v>0</v>
      </c>
    </row>
    <row r="23" spans="1:40" x14ac:dyDescent="0.2">
      <c r="A23" s="188">
        <v>13</v>
      </c>
      <c r="B23" s="534">
        <f t="shared" si="1"/>
        <v>1306</v>
      </c>
      <c r="C23" s="534">
        <f t="shared" si="1"/>
        <v>817</v>
      </c>
      <c r="D23" s="534">
        <f t="shared" si="0"/>
        <v>489</v>
      </c>
      <c r="E23" s="534"/>
      <c r="F23" s="534">
        <v>0</v>
      </c>
      <c r="G23" s="534">
        <v>0</v>
      </c>
      <c r="H23" s="534">
        <v>0</v>
      </c>
      <c r="I23" s="523"/>
      <c r="J23" s="523">
        <v>0</v>
      </c>
      <c r="K23" s="523">
        <v>0</v>
      </c>
      <c r="L23" s="523">
        <v>0</v>
      </c>
      <c r="M23" s="523"/>
      <c r="N23" s="523">
        <v>0</v>
      </c>
      <c r="O23" s="523">
        <v>0</v>
      </c>
      <c r="P23" s="523">
        <v>0</v>
      </c>
      <c r="Q23" s="523"/>
      <c r="R23" s="523">
        <v>0</v>
      </c>
      <c r="S23" s="523">
        <v>0</v>
      </c>
      <c r="T23" s="523">
        <v>0</v>
      </c>
      <c r="U23" s="523"/>
      <c r="V23" s="523">
        <v>0</v>
      </c>
      <c r="W23" s="523">
        <v>0</v>
      </c>
      <c r="X23" s="523">
        <v>0</v>
      </c>
      <c r="Y23" s="523"/>
      <c r="Z23" s="523">
        <v>10</v>
      </c>
      <c r="AA23" s="523">
        <v>4</v>
      </c>
      <c r="AB23" s="523">
        <v>6</v>
      </c>
      <c r="AC23" s="523"/>
      <c r="AD23" s="523">
        <v>270</v>
      </c>
      <c r="AE23" s="523">
        <v>163</v>
      </c>
      <c r="AF23" s="523">
        <v>107</v>
      </c>
      <c r="AG23" s="523"/>
      <c r="AH23" s="523">
        <v>1026</v>
      </c>
      <c r="AI23" s="523">
        <v>650</v>
      </c>
      <c r="AJ23" s="523">
        <v>376</v>
      </c>
      <c r="AK23" s="523"/>
      <c r="AL23" s="523">
        <v>0</v>
      </c>
      <c r="AM23" s="523">
        <v>0</v>
      </c>
      <c r="AN23" s="523">
        <v>0</v>
      </c>
    </row>
    <row r="24" spans="1:40" x14ac:dyDescent="0.2">
      <c r="A24" s="188">
        <v>14</v>
      </c>
      <c r="B24" s="534">
        <f t="shared" si="1"/>
        <v>1265</v>
      </c>
      <c r="C24" s="534">
        <f t="shared" si="1"/>
        <v>804</v>
      </c>
      <c r="D24" s="534">
        <f t="shared" si="0"/>
        <v>461</v>
      </c>
      <c r="E24" s="534"/>
      <c r="F24" s="534">
        <v>0</v>
      </c>
      <c r="G24" s="534">
        <v>0</v>
      </c>
      <c r="H24" s="534">
        <v>0</v>
      </c>
      <c r="I24" s="523"/>
      <c r="J24" s="523">
        <v>0</v>
      </c>
      <c r="K24" s="523">
        <v>0</v>
      </c>
      <c r="L24" s="523">
        <v>0</v>
      </c>
      <c r="M24" s="523"/>
      <c r="N24" s="523">
        <v>0</v>
      </c>
      <c r="O24" s="523">
        <v>0</v>
      </c>
      <c r="P24" s="523">
        <v>0</v>
      </c>
      <c r="Q24" s="523"/>
      <c r="R24" s="523">
        <v>0</v>
      </c>
      <c r="S24" s="523">
        <v>0</v>
      </c>
      <c r="T24" s="523">
        <v>0</v>
      </c>
      <c r="U24" s="523"/>
      <c r="V24" s="523">
        <v>0</v>
      </c>
      <c r="W24" s="523">
        <v>0</v>
      </c>
      <c r="X24" s="523">
        <v>0</v>
      </c>
      <c r="Y24" s="523"/>
      <c r="Z24" s="523">
        <v>0</v>
      </c>
      <c r="AA24" s="523">
        <v>0</v>
      </c>
      <c r="AB24" s="523">
        <v>0</v>
      </c>
      <c r="AC24" s="523"/>
      <c r="AD24" s="523">
        <v>6</v>
      </c>
      <c r="AE24" s="523">
        <v>4</v>
      </c>
      <c r="AF24" s="523">
        <v>2</v>
      </c>
      <c r="AG24" s="523"/>
      <c r="AH24" s="523">
        <v>1259</v>
      </c>
      <c r="AI24" s="523">
        <v>800</v>
      </c>
      <c r="AJ24" s="523">
        <v>459</v>
      </c>
      <c r="AK24" s="523"/>
      <c r="AL24" s="523">
        <v>0</v>
      </c>
      <c r="AM24" s="523">
        <v>0</v>
      </c>
      <c r="AN24" s="523">
        <v>0</v>
      </c>
    </row>
    <row r="25" spans="1:40" x14ac:dyDescent="0.2">
      <c r="A25" s="188">
        <v>15</v>
      </c>
      <c r="B25" s="534">
        <f t="shared" si="1"/>
        <v>1268</v>
      </c>
      <c r="C25" s="534">
        <f t="shared" si="1"/>
        <v>795</v>
      </c>
      <c r="D25" s="534">
        <f t="shared" si="0"/>
        <v>473</v>
      </c>
      <c r="E25" s="534"/>
      <c r="F25" s="534">
        <v>0</v>
      </c>
      <c r="G25" s="534">
        <v>0</v>
      </c>
      <c r="H25" s="534">
        <v>0</v>
      </c>
      <c r="I25" s="523"/>
      <c r="J25" s="523">
        <v>0</v>
      </c>
      <c r="K25" s="523">
        <v>0</v>
      </c>
      <c r="L25" s="523">
        <v>0</v>
      </c>
      <c r="M25" s="523"/>
      <c r="N25" s="523">
        <v>0</v>
      </c>
      <c r="O25" s="523">
        <v>0</v>
      </c>
      <c r="P25" s="523">
        <v>0</v>
      </c>
      <c r="Q25" s="523"/>
      <c r="R25" s="523">
        <v>0</v>
      </c>
      <c r="S25" s="523">
        <v>0</v>
      </c>
      <c r="T25" s="523">
        <v>0</v>
      </c>
      <c r="U25" s="523"/>
      <c r="V25" s="523">
        <v>0</v>
      </c>
      <c r="W25" s="523">
        <v>0</v>
      </c>
      <c r="X25" s="523">
        <v>0</v>
      </c>
      <c r="Y25" s="523"/>
      <c r="Z25" s="523">
        <v>0</v>
      </c>
      <c r="AA25" s="523">
        <v>0</v>
      </c>
      <c r="AB25" s="523">
        <v>0</v>
      </c>
      <c r="AC25" s="523"/>
      <c r="AD25" s="523">
        <v>0</v>
      </c>
      <c r="AE25" s="523">
        <v>0</v>
      </c>
      <c r="AF25" s="523">
        <v>0</v>
      </c>
      <c r="AG25" s="523"/>
      <c r="AH25" s="523">
        <v>849</v>
      </c>
      <c r="AI25" s="523">
        <v>552</v>
      </c>
      <c r="AJ25" s="523">
        <v>297</v>
      </c>
      <c r="AK25" s="523"/>
      <c r="AL25" s="523">
        <v>419</v>
      </c>
      <c r="AM25" s="523">
        <v>243</v>
      </c>
      <c r="AN25" s="523">
        <v>176</v>
      </c>
    </row>
    <row r="26" spans="1:40" x14ac:dyDescent="0.2">
      <c r="A26" s="188">
        <v>16</v>
      </c>
      <c r="B26" s="534">
        <f t="shared" si="1"/>
        <v>1368</v>
      </c>
      <c r="C26" s="534">
        <f t="shared" si="1"/>
        <v>847</v>
      </c>
      <c r="D26" s="534">
        <f t="shared" si="0"/>
        <v>521</v>
      </c>
      <c r="E26" s="534"/>
      <c r="F26" s="534">
        <v>0</v>
      </c>
      <c r="G26" s="534">
        <v>0</v>
      </c>
      <c r="H26" s="534">
        <v>0</v>
      </c>
      <c r="I26" s="523"/>
      <c r="J26" s="523">
        <v>0</v>
      </c>
      <c r="K26" s="523">
        <v>0</v>
      </c>
      <c r="L26" s="523">
        <v>0</v>
      </c>
      <c r="M26" s="523"/>
      <c r="N26" s="523">
        <v>0</v>
      </c>
      <c r="O26" s="523">
        <v>0</v>
      </c>
      <c r="P26" s="523">
        <v>0</v>
      </c>
      <c r="Q26" s="523"/>
      <c r="R26" s="523">
        <v>0</v>
      </c>
      <c r="S26" s="523">
        <v>0</v>
      </c>
      <c r="T26" s="523">
        <v>0</v>
      </c>
      <c r="U26" s="523"/>
      <c r="V26" s="523">
        <v>0</v>
      </c>
      <c r="W26" s="523">
        <v>0</v>
      </c>
      <c r="X26" s="523">
        <v>0</v>
      </c>
      <c r="Y26" s="523"/>
      <c r="Z26" s="523">
        <v>0</v>
      </c>
      <c r="AA26" s="523">
        <v>0</v>
      </c>
      <c r="AB26" s="523">
        <v>0</v>
      </c>
      <c r="AC26" s="523"/>
      <c r="AD26" s="523">
        <v>0</v>
      </c>
      <c r="AE26" s="523">
        <v>0</v>
      </c>
      <c r="AF26" s="523">
        <v>0</v>
      </c>
      <c r="AG26" s="523"/>
      <c r="AH26" s="523">
        <v>522</v>
      </c>
      <c r="AI26" s="523">
        <v>343</v>
      </c>
      <c r="AJ26" s="523">
        <v>179</v>
      </c>
      <c r="AK26" s="523"/>
      <c r="AL26" s="523">
        <v>846</v>
      </c>
      <c r="AM26" s="523">
        <v>504</v>
      </c>
      <c r="AN26" s="523">
        <v>342</v>
      </c>
    </row>
    <row r="27" spans="1:40" x14ac:dyDescent="0.2">
      <c r="A27" s="188">
        <v>17</v>
      </c>
      <c r="B27" s="534">
        <f t="shared" si="1"/>
        <v>1114</v>
      </c>
      <c r="C27" s="534">
        <f t="shared" si="1"/>
        <v>699</v>
      </c>
      <c r="D27" s="534">
        <f t="shared" si="0"/>
        <v>415</v>
      </c>
      <c r="E27" s="534"/>
      <c r="F27" s="534">
        <v>0</v>
      </c>
      <c r="G27" s="534">
        <v>0</v>
      </c>
      <c r="H27" s="534">
        <v>0</v>
      </c>
      <c r="I27" s="523"/>
      <c r="J27" s="523">
        <v>0</v>
      </c>
      <c r="K27" s="523">
        <v>0</v>
      </c>
      <c r="L27" s="523">
        <v>0</v>
      </c>
      <c r="M27" s="523"/>
      <c r="N27" s="523">
        <v>0</v>
      </c>
      <c r="O27" s="523">
        <v>0</v>
      </c>
      <c r="P27" s="523">
        <v>0</v>
      </c>
      <c r="Q27" s="523"/>
      <c r="R27" s="523">
        <v>0</v>
      </c>
      <c r="S27" s="523">
        <v>0</v>
      </c>
      <c r="T27" s="523">
        <v>0</v>
      </c>
      <c r="U27" s="523"/>
      <c r="V27" s="523">
        <v>0</v>
      </c>
      <c r="W27" s="523">
        <v>0</v>
      </c>
      <c r="X27" s="523">
        <v>0</v>
      </c>
      <c r="Y27" s="523"/>
      <c r="Z27" s="523">
        <v>0</v>
      </c>
      <c r="AA27" s="523">
        <v>0</v>
      </c>
      <c r="AB27" s="523">
        <v>0</v>
      </c>
      <c r="AC27" s="523"/>
      <c r="AD27" s="523">
        <v>0</v>
      </c>
      <c r="AE27" s="523">
        <v>0</v>
      </c>
      <c r="AF27" s="523">
        <v>0</v>
      </c>
      <c r="AG27" s="523"/>
      <c r="AH27" s="523">
        <v>141</v>
      </c>
      <c r="AI27" s="523">
        <v>94</v>
      </c>
      <c r="AJ27" s="523">
        <v>47</v>
      </c>
      <c r="AK27" s="523"/>
      <c r="AL27" s="523">
        <v>973</v>
      </c>
      <c r="AM27" s="523">
        <v>605</v>
      </c>
      <c r="AN27" s="523">
        <v>368</v>
      </c>
    </row>
    <row r="28" spans="1:40" x14ac:dyDescent="0.2">
      <c r="A28" s="188">
        <v>18</v>
      </c>
      <c r="B28" s="534">
        <f>+F28+J28+N28+R28+V28+Z28+AD28+AH28+AL28</f>
        <v>888</v>
      </c>
      <c r="C28" s="534">
        <f>+G28+K28+O28+S28+W28+AA28+AE28+AI28+AM28</f>
        <v>576</v>
      </c>
      <c r="D28" s="534">
        <f t="shared" si="0"/>
        <v>312</v>
      </c>
      <c r="E28" s="604"/>
      <c r="F28" s="523">
        <v>0</v>
      </c>
      <c r="G28" s="523">
        <v>0</v>
      </c>
      <c r="H28" s="523">
        <v>0</v>
      </c>
      <c r="I28" s="523"/>
      <c r="J28" s="523">
        <v>0</v>
      </c>
      <c r="K28" s="523">
        <v>0</v>
      </c>
      <c r="L28" s="523">
        <v>0</v>
      </c>
      <c r="M28" s="523"/>
      <c r="N28" s="523">
        <v>0</v>
      </c>
      <c r="O28" s="523">
        <v>0</v>
      </c>
      <c r="P28" s="523">
        <v>0</v>
      </c>
      <c r="Q28" s="523"/>
      <c r="R28" s="523">
        <v>0</v>
      </c>
      <c r="S28" s="523">
        <v>0</v>
      </c>
      <c r="T28" s="523">
        <v>0</v>
      </c>
      <c r="U28" s="523"/>
      <c r="V28" s="523">
        <v>0</v>
      </c>
      <c r="W28" s="523">
        <v>0</v>
      </c>
      <c r="X28" s="523">
        <v>0</v>
      </c>
      <c r="Y28" s="523"/>
      <c r="Z28" s="523">
        <v>0</v>
      </c>
      <c r="AA28" s="523">
        <v>0</v>
      </c>
      <c r="AB28" s="523">
        <v>0</v>
      </c>
      <c r="AC28" s="523"/>
      <c r="AD28" s="523">
        <v>0</v>
      </c>
      <c r="AE28" s="523">
        <v>0</v>
      </c>
      <c r="AF28" s="523">
        <v>0</v>
      </c>
      <c r="AG28" s="523"/>
      <c r="AH28" s="523">
        <v>62</v>
      </c>
      <c r="AI28" s="523">
        <v>38</v>
      </c>
      <c r="AJ28" s="523">
        <v>24</v>
      </c>
      <c r="AK28" s="523"/>
      <c r="AL28" s="523">
        <v>826</v>
      </c>
      <c r="AM28" s="523">
        <v>538</v>
      </c>
      <c r="AN28" s="523">
        <v>288</v>
      </c>
    </row>
    <row r="29" spans="1:40" x14ac:dyDescent="0.2">
      <c r="A29" s="188">
        <v>19</v>
      </c>
      <c r="B29" s="534">
        <f t="shared" ref="B29:C40" si="2">+F29+J29+N29+R29+V29+Z29+AD29+AH29+AL29</f>
        <v>580</v>
      </c>
      <c r="C29" s="534">
        <f t="shared" si="2"/>
        <v>369</v>
      </c>
      <c r="D29" s="534">
        <f t="shared" si="0"/>
        <v>211</v>
      </c>
      <c r="E29" s="604"/>
      <c r="F29" s="523">
        <v>0</v>
      </c>
      <c r="G29" s="523">
        <v>0</v>
      </c>
      <c r="H29" s="523">
        <v>0</v>
      </c>
      <c r="I29" s="523"/>
      <c r="J29" s="523">
        <v>0</v>
      </c>
      <c r="K29" s="523">
        <v>0</v>
      </c>
      <c r="L29" s="523">
        <v>0</v>
      </c>
      <c r="M29" s="523"/>
      <c r="N29" s="523">
        <v>0</v>
      </c>
      <c r="O29" s="523">
        <v>0</v>
      </c>
      <c r="P29" s="523">
        <v>0</v>
      </c>
      <c r="Q29" s="523"/>
      <c r="R29" s="523">
        <v>0</v>
      </c>
      <c r="S29" s="523">
        <v>0</v>
      </c>
      <c r="T29" s="523">
        <v>0</v>
      </c>
      <c r="U29" s="523"/>
      <c r="V29" s="523">
        <v>0</v>
      </c>
      <c r="W29" s="523">
        <v>0</v>
      </c>
      <c r="X29" s="523">
        <v>0</v>
      </c>
      <c r="Y29" s="523"/>
      <c r="Z29" s="523">
        <v>0</v>
      </c>
      <c r="AA29" s="523">
        <v>0</v>
      </c>
      <c r="AB29" s="523">
        <v>0</v>
      </c>
      <c r="AC29" s="523"/>
      <c r="AD29" s="523">
        <v>0</v>
      </c>
      <c r="AE29" s="523">
        <v>0</v>
      </c>
      <c r="AF29" s="523">
        <v>0</v>
      </c>
      <c r="AG29" s="523"/>
      <c r="AH29" s="523">
        <v>35</v>
      </c>
      <c r="AI29" s="523">
        <v>23</v>
      </c>
      <c r="AJ29" s="523">
        <v>12</v>
      </c>
      <c r="AK29" s="523"/>
      <c r="AL29" s="523">
        <v>545</v>
      </c>
      <c r="AM29" s="523">
        <v>346</v>
      </c>
      <c r="AN29" s="523">
        <v>199</v>
      </c>
    </row>
    <row r="30" spans="1:40" x14ac:dyDescent="0.2">
      <c r="A30" s="188">
        <v>20</v>
      </c>
      <c r="B30" s="534">
        <f t="shared" si="2"/>
        <v>294</v>
      </c>
      <c r="C30" s="534">
        <f t="shared" si="2"/>
        <v>180</v>
      </c>
      <c r="D30" s="534">
        <f t="shared" si="0"/>
        <v>114</v>
      </c>
      <c r="E30" s="522"/>
      <c r="F30" s="522">
        <v>0</v>
      </c>
      <c r="G30" s="522">
        <v>0</v>
      </c>
      <c r="H30" s="522">
        <v>0</v>
      </c>
      <c r="I30" s="522"/>
      <c r="J30" s="522">
        <v>0</v>
      </c>
      <c r="K30" s="522">
        <v>0</v>
      </c>
      <c r="L30" s="522">
        <v>0</v>
      </c>
      <c r="M30" s="522"/>
      <c r="N30" s="522">
        <v>0</v>
      </c>
      <c r="O30" s="522">
        <v>0</v>
      </c>
      <c r="P30" s="522">
        <v>0</v>
      </c>
      <c r="Q30" s="522"/>
      <c r="R30" s="522">
        <v>0</v>
      </c>
      <c r="S30" s="522">
        <v>0</v>
      </c>
      <c r="T30" s="522">
        <v>0</v>
      </c>
      <c r="U30" s="522"/>
      <c r="V30" s="522">
        <v>0</v>
      </c>
      <c r="W30" s="522">
        <v>0</v>
      </c>
      <c r="X30" s="522">
        <v>0</v>
      </c>
      <c r="Y30" s="522"/>
      <c r="Z30" s="522">
        <v>0</v>
      </c>
      <c r="AA30" s="522">
        <v>0</v>
      </c>
      <c r="AB30" s="522">
        <v>0</v>
      </c>
      <c r="AC30" s="522"/>
      <c r="AD30" s="522">
        <v>0</v>
      </c>
      <c r="AE30" s="522">
        <v>0</v>
      </c>
      <c r="AF30" s="522">
        <v>0</v>
      </c>
      <c r="AG30" s="522"/>
      <c r="AH30" s="522">
        <v>23</v>
      </c>
      <c r="AI30" s="522">
        <v>15</v>
      </c>
      <c r="AJ30" s="522">
        <v>8</v>
      </c>
      <c r="AK30" s="522"/>
      <c r="AL30" s="522">
        <v>271</v>
      </c>
      <c r="AM30" s="522">
        <v>165</v>
      </c>
      <c r="AN30" s="522">
        <v>106</v>
      </c>
    </row>
    <row r="31" spans="1:40" x14ac:dyDescent="0.2">
      <c r="A31" s="188">
        <v>21</v>
      </c>
      <c r="B31" s="534">
        <f t="shared" si="2"/>
        <v>187</v>
      </c>
      <c r="C31" s="534">
        <f t="shared" si="2"/>
        <v>122</v>
      </c>
      <c r="D31" s="534">
        <f t="shared" si="0"/>
        <v>65</v>
      </c>
      <c r="E31" s="605"/>
      <c r="F31" s="522">
        <v>0</v>
      </c>
      <c r="G31" s="522">
        <v>0</v>
      </c>
      <c r="H31" s="522">
        <v>0</v>
      </c>
      <c r="I31" s="522"/>
      <c r="J31" s="522">
        <v>0</v>
      </c>
      <c r="K31" s="522">
        <v>0</v>
      </c>
      <c r="L31" s="522">
        <v>0</v>
      </c>
      <c r="M31" s="522"/>
      <c r="N31" s="522">
        <v>0</v>
      </c>
      <c r="O31" s="522">
        <v>0</v>
      </c>
      <c r="P31" s="522">
        <v>0</v>
      </c>
      <c r="Q31" s="522"/>
      <c r="R31" s="522">
        <v>0</v>
      </c>
      <c r="S31" s="522">
        <v>0</v>
      </c>
      <c r="T31" s="522">
        <v>0</v>
      </c>
      <c r="U31" s="522"/>
      <c r="V31" s="522">
        <v>0</v>
      </c>
      <c r="W31" s="522">
        <v>0</v>
      </c>
      <c r="X31" s="522">
        <v>0</v>
      </c>
      <c r="Y31" s="522"/>
      <c r="Z31" s="522">
        <v>0</v>
      </c>
      <c r="AA31" s="522">
        <v>0</v>
      </c>
      <c r="AB31" s="522">
        <v>0</v>
      </c>
      <c r="AC31" s="522"/>
      <c r="AD31" s="522">
        <v>0</v>
      </c>
      <c r="AE31" s="522">
        <v>0</v>
      </c>
      <c r="AF31" s="522">
        <v>0</v>
      </c>
      <c r="AG31" s="522"/>
      <c r="AH31" s="522">
        <v>24</v>
      </c>
      <c r="AI31" s="522">
        <v>16</v>
      </c>
      <c r="AJ31" s="522">
        <v>8</v>
      </c>
      <c r="AK31" s="522"/>
      <c r="AL31" s="522">
        <v>163</v>
      </c>
      <c r="AM31" s="522">
        <v>106</v>
      </c>
      <c r="AN31" s="522">
        <v>57</v>
      </c>
    </row>
    <row r="32" spans="1:40" x14ac:dyDescent="0.2">
      <c r="A32" s="188">
        <v>22</v>
      </c>
      <c r="B32" s="534">
        <f t="shared" si="2"/>
        <v>66</v>
      </c>
      <c r="C32" s="534">
        <f t="shared" si="2"/>
        <v>34</v>
      </c>
      <c r="D32" s="534">
        <f t="shared" si="0"/>
        <v>32</v>
      </c>
      <c r="E32" s="605"/>
      <c r="F32" s="522">
        <v>0</v>
      </c>
      <c r="G32" s="522">
        <v>0</v>
      </c>
      <c r="H32" s="522">
        <v>0</v>
      </c>
      <c r="I32" s="522"/>
      <c r="J32" s="522">
        <v>0</v>
      </c>
      <c r="K32" s="522">
        <v>0</v>
      </c>
      <c r="L32" s="522">
        <v>0</v>
      </c>
      <c r="M32" s="522"/>
      <c r="N32" s="522">
        <v>0</v>
      </c>
      <c r="O32" s="522">
        <v>0</v>
      </c>
      <c r="P32" s="522">
        <v>0</v>
      </c>
      <c r="Q32" s="522"/>
      <c r="R32" s="522">
        <v>0</v>
      </c>
      <c r="S32" s="522">
        <v>0</v>
      </c>
      <c r="T32" s="522">
        <v>0</v>
      </c>
      <c r="U32" s="522"/>
      <c r="V32" s="522">
        <v>0</v>
      </c>
      <c r="W32" s="522">
        <v>0</v>
      </c>
      <c r="X32" s="522">
        <v>0</v>
      </c>
      <c r="Y32" s="522"/>
      <c r="Z32" s="522">
        <v>0</v>
      </c>
      <c r="AA32" s="522">
        <v>0</v>
      </c>
      <c r="AB32" s="522">
        <v>0</v>
      </c>
      <c r="AC32" s="522"/>
      <c r="AD32" s="522">
        <v>0</v>
      </c>
      <c r="AE32" s="522">
        <v>0</v>
      </c>
      <c r="AF32" s="522">
        <v>0</v>
      </c>
      <c r="AG32" s="522"/>
      <c r="AH32" s="522">
        <v>12</v>
      </c>
      <c r="AI32" s="522">
        <v>7</v>
      </c>
      <c r="AJ32" s="522">
        <v>5</v>
      </c>
      <c r="AK32" s="522"/>
      <c r="AL32" s="522">
        <v>54</v>
      </c>
      <c r="AM32" s="522">
        <v>27</v>
      </c>
      <c r="AN32" s="522">
        <v>27</v>
      </c>
    </row>
    <row r="33" spans="1:40" x14ac:dyDescent="0.2">
      <c r="A33" s="188">
        <v>23</v>
      </c>
      <c r="B33" s="534">
        <f t="shared" si="2"/>
        <v>54</v>
      </c>
      <c r="C33" s="534">
        <f t="shared" si="2"/>
        <v>25</v>
      </c>
      <c r="D33" s="534">
        <f t="shared" si="0"/>
        <v>29</v>
      </c>
      <c r="E33" s="522"/>
      <c r="F33" s="522">
        <v>0</v>
      </c>
      <c r="G33" s="522">
        <v>0</v>
      </c>
      <c r="H33" s="522">
        <v>0</v>
      </c>
      <c r="I33" s="522"/>
      <c r="J33" s="522">
        <v>0</v>
      </c>
      <c r="K33" s="522">
        <v>0</v>
      </c>
      <c r="L33" s="522">
        <v>0</v>
      </c>
      <c r="M33" s="522"/>
      <c r="N33" s="522">
        <v>0</v>
      </c>
      <c r="O33" s="522">
        <v>0</v>
      </c>
      <c r="P33" s="522">
        <v>0</v>
      </c>
      <c r="Q33" s="522"/>
      <c r="R33" s="522">
        <v>0</v>
      </c>
      <c r="S33" s="522">
        <v>0</v>
      </c>
      <c r="T33" s="522">
        <v>0</v>
      </c>
      <c r="U33" s="522"/>
      <c r="V33" s="522">
        <v>0</v>
      </c>
      <c r="W33" s="522">
        <v>0</v>
      </c>
      <c r="X33" s="522">
        <v>0</v>
      </c>
      <c r="Y33" s="522"/>
      <c r="Z33" s="522">
        <v>0</v>
      </c>
      <c r="AA33" s="522">
        <v>0</v>
      </c>
      <c r="AB33" s="522">
        <v>0</v>
      </c>
      <c r="AC33" s="522"/>
      <c r="AD33" s="522">
        <v>0</v>
      </c>
      <c r="AE33" s="522">
        <v>0</v>
      </c>
      <c r="AF33" s="522">
        <v>0</v>
      </c>
      <c r="AG33" s="522"/>
      <c r="AH33" s="522">
        <v>20</v>
      </c>
      <c r="AI33" s="522">
        <v>12</v>
      </c>
      <c r="AJ33" s="522">
        <v>8</v>
      </c>
      <c r="AK33" s="522"/>
      <c r="AL33" s="522">
        <v>34</v>
      </c>
      <c r="AM33" s="522">
        <v>13</v>
      </c>
      <c r="AN33" s="522">
        <v>21</v>
      </c>
    </row>
    <row r="34" spans="1:40" s="74" customFormat="1" x14ac:dyDescent="0.2">
      <c r="A34" s="188">
        <v>24</v>
      </c>
      <c r="B34" s="534">
        <f t="shared" si="2"/>
        <v>47</v>
      </c>
      <c r="C34" s="534">
        <f t="shared" si="2"/>
        <v>29</v>
      </c>
      <c r="D34" s="534">
        <f t="shared" si="0"/>
        <v>18</v>
      </c>
      <c r="E34" s="603"/>
      <c r="F34" s="603">
        <v>0</v>
      </c>
      <c r="G34" s="603">
        <v>0</v>
      </c>
      <c r="H34" s="603">
        <v>0</v>
      </c>
      <c r="I34" s="603"/>
      <c r="J34" s="603">
        <v>0</v>
      </c>
      <c r="K34" s="603">
        <v>0</v>
      </c>
      <c r="L34" s="603">
        <v>0</v>
      </c>
      <c r="M34" s="603"/>
      <c r="N34" s="603">
        <v>0</v>
      </c>
      <c r="O34" s="603">
        <v>0</v>
      </c>
      <c r="P34" s="603">
        <v>0</v>
      </c>
      <c r="Q34" s="603"/>
      <c r="R34" s="603">
        <v>0</v>
      </c>
      <c r="S34" s="603">
        <v>0</v>
      </c>
      <c r="T34" s="603">
        <v>0</v>
      </c>
      <c r="U34" s="603"/>
      <c r="V34" s="603">
        <v>0</v>
      </c>
      <c r="W34" s="603">
        <v>0</v>
      </c>
      <c r="X34" s="603">
        <v>0</v>
      </c>
      <c r="Y34" s="603"/>
      <c r="Z34" s="603">
        <v>0</v>
      </c>
      <c r="AA34" s="603">
        <v>0</v>
      </c>
      <c r="AB34" s="603">
        <v>0</v>
      </c>
      <c r="AC34" s="603"/>
      <c r="AD34" s="603">
        <v>0</v>
      </c>
      <c r="AE34" s="603">
        <v>0</v>
      </c>
      <c r="AF34" s="603">
        <v>0</v>
      </c>
      <c r="AG34" s="603"/>
      <c r="AH34" s="603">
        <v>15</v>
      </c>
      <c r="AI34" s="603">
        <v>10</v>
      </c>
      <c r="AJ34" s="603">
        <v>5</v>
      </c>
      <c r="AK34" s="603"/>
      <c r="AL34" s="603">
        <v>32</v>
      </c>
      <c r="AM34" s="603">
        <v>19</v>
      </c>
      <c r="AN34" s="603">
        <v>13</v>
      </c>
    </row>
    <row r="35" spans="1:40" x14ac:dyDescent="0.2">
      <c r="A35" s="165" t="s">
        <v>236</v>
      </c>
      <c r="B35" s="534">
        <f t="shared" si="2"/>
        <v>135</v>
      </c>
      <c r="C35" s="534">
        <f t="shared" si="2"/>
        <v>70</v>
      </c>
      <c r="D35" s="534">
        <f t="shared" si="0"/>
        <v>65</v>
      </c>
      <c r="E35" s="534"/>
      <c r="F35" s="534">
        <v>0</v>
      </c>
      <c r="G35" s="534">
        <v>0</v>
      </c>
      <c r="H35" s="534">
        <v>0</v>
      </c>
      <c r="I35" s="534"/>
      <c r="J35" s="534">
        <v>0</v>
      </c>
      <c r="K35" s="534">
        <v>0</v>
      </c>
      <c r="L35" s="534">
        <v>0</v>
      </c>
      <c r="M35" s="534"/>
      <c r="N35" s="534">
        <v>0</v>
      </c>
      <c r="O35" s="534">
        <v>0</v>
      </c>
      <c r="P35" s="534">
        <v>0</v>
      </c>
      <c r="Q35" s="534"/>
      <c r="R35" s="534">
        <v>0</v>
      </c>
      <c r="S35" s="534">
        <v>0</v>
      </c>
      <c r="T35" s="534">
        <v>0</v>
      </c>
      <c r="U35" s="534"/>
      <c r="V35" s="534">
        <v>0</v>
      </c>
      <c r="W35" s="534">
        <v>0</v>
      </c>
      <c r="X35" s="534">
        <v>0</v>
      </c>
      <c r="Y35" s="534"/>
      <c r="Z35" s="534">
        <v>0</v>
      </c>
      <c r="AA35" s="534">
        <v>0</v>
      </c>
      <c r="AB35" s="534">
        <v>0</v>
      </c>
      <c r="AC35" s="534"/>
      <c r="AD35" s="534">
        <v>0</v>
      </c>
      <c r="AE35" s="534">
        <v>0</v>
      </c>
      <c r="AF35" s="534">
        <v>0</v>
      </c>
      <c r="AG35" s="534"/>
      <c r="AH35" s="534">
        <v>53</v>
      </c>
      <c r="AI35" s="534">
        <v>30</v>
      </c>
      <c r="AJ35" s="534">
        <v>23</v>
      </c>
      <c r="AK35" s="534"/>
      <c r="AL35" s="534">
        <v>82</v>
      </c>
      <c r="AM35" s="534">
        <v>40</v>
      </c>
      <c r="AN35" s="534">
        <v>42</v>
      </c>
    </row>
    <row r="36" spans="1:40" x14ac:dyDescent="0.2">
      <c r="A36" s="165" t="s">
        <v>237</v>
      </c>
      <c r="B36" s="534">
        <f t="shared" si="2"/>
        <v>91</v>
      </c>
      <c r="C36" s="534">
        <f t="shared" si="2"/>
        <v>38</v>
      </c>
      <c r="D36" s="534">
        <f t="shared" si="0"/>
        <v>53</v>
      </c>
      <c r="E36" s="534"/>
      <c r="F36" s="534">
        <v>0</v>
      </c>
      <c r="G36" s="534">
        <v>0</v>
      </c>
      <c r="H36" s="534">
        <v>0</v>
      </c>
      <c r="I36" s="534"/>
      <c r="J36" s="534">
        <v>0</v>
      </c>
      <c r="K36" s="534">
        <v>0</v>
      </c>
      <c r="L36" s="534">
        <v>0</v>
      </c>
      <c r="M36" s="534"/>
      <c r="N36" s="534">
        <v>0</v>
      </c>
      <c r="O36" s="534">
        <v>0</v>
      </c>
      <c r="P36" s="534">
        <v>0</v>
      </c>
      <c r="Q36" s="534"/>
      <c r="R36" s="534">
        <v>0</v>
      </c>
      <c r="S36" s="534">
        <v>0</v>
      </c>
      <c r="T36" s="534">
        <v>0</v>
      </c>
      <c r="U36" s="534"/>
      <c r="V36" s="534">
        <v>0</v>
      </c>
      <c r="W36" s="534">
        <v>0</v>
      </c>
      <c r="X36" s="534">
        <v>0</v>
      </c>
      <c r="Y36" s="534"/>
      <c r="Z36" s="534">
        <v>0</v>
      </c>
      <c r="AA36" s="534">
        <v>0</v>
      </c>
      <c r="AB36" s="534">
        <v>0</v>
      </c>
      <c r="AC36" s="534"/>
      <c r="AD36" s="534">
        <v>0</v>
      </c>
      <c r="AE36" s="534">
        <v>0</v>
      </c>
      <c r="AF36" s="534">
        <v>0</v>
      </c>
      <c r="AG36" s="534"/>
      <c r="AH36" s="534">
        <v>38</v>
      </c>
      <c r="AI36" s="534">
        <v>19</v>
      </c>
      <c r="AJ36" s="534">
        <v>19</v>
      </c>
      <c r="AK36" s="534"/>
      <c r="AL36" s="534">
        <v>53</v>
      </c>
      <c r="AM36" s="534">
        <v>19</v>
      </c>
      <c r="AN36" s="534">
        <v>34</v>
      </c>
    </row>
    <row r="37" spans="1:40" x14ac:dyDescent="0.2">
      <c r="A37" s="165" t="s">
        <v>238</v>
      </c>
      <c r="B37" s="534">
        <f t="shared" si="2"/>
        <v>48</v>
      </c>
      <c r="C37" s="534">
        <f t="shared" si="2"/>
        <v>18</v>
      </c>
      <c r="D37" s="534">
        <f t="shared" si="0"/>
        <v>30</v>
      </c>
      <c r="E37" s="534"/>
      <c r="F37" s="534">
        <v>0</v>
      </c>
      <c r="G37" s="534">
        <v>0</v>
      </c>
      <c r="H37" s="534">
        <v>0</v>
      </c>
      <c r="I37" s="534"/>
      <c r="J37" s="534">
        <v>0</v>
      </c>
      <c r="K37" s="534">
        <v>0</v>
      </c>
      <c r="L37" s="534">
        <v>0</v>
      </c>
      <c r="M37" s="534"/>
      <c r="N37" s="534">
        <v>0</v>
      </c>
      <c r="O37" s="534">
        <v>0</v>
      </c>
      <c r="P37" s="534">
        <v>0</v>
      </c>
      <c r="Q37" s="534"/>
      <c r="R37" s="534">
        <v>0</v>
      </c>
      <c r="S37" s="534">
        <v>0</v>
      </c>
      <c r="T37" s="534">
        <v>0</v>
      </c>
      <c r="U37" s="534"/>
      <c r="V37" s="534">
        <v>0</v>
      </c>
      <c r="W37" s="534">
        <v>0</v>
      </c>
      <c r="X37" s="534">
        <v>0</v>
      </c>
      <c r="Y37" s="534"/>
      <c r="Z37" s="534">
        <v>0</v>
      </c>
      <c r="AA37" s="534">
        <v>0</v>
      </c>
      <c r="AB37" s="534">
        <v>0</v>
      </c>
      <c r="AC37" s="534"/>
      <c r="AD37" s="534">
        <v>0</v>
      </c>
      <c r="AE37" s="534">
        <v>0</v>
      </c>
      <c r="AF37" s="534">
        <v>0</v>
      </c>
      <c r="AG37" s="534"/>
      <c r="AH37" s="534">
        <v>21</v>
      </c>
      <c r="AI37" s="534">
        <v>9</v>
      </c>
      <c r="AJ37" s="534">
        <v>12</v>
      </c>
      <c r="AK37" s="534"/>
      <c r="AL37" s="534">
        <v>27</v>
      </c>
      <c r="AM37" s="534">
        <v>9</v>
      </c>
      <c r="AN37" s="534">
        <v>18</v>
      </c>
    </row>
    <row r="38" spans="1:40" x14ac:dyDescent="0.2">
      <c r="A38" s="165" t="s">
        <v>239</v>
      </c>
      <c r="B38" s="534">
        <f t="shared" si="2"/>
        <v>26</v>
      </c>
      <c r="C38" s="534">
        <f t="shared" si="2"/>
        <v>9</v>
      </c>
      <c r="D38" s="534">
        <f t="shared" si="0"/>
        <v>17</v>
      </c>
      <c r="E38" s="534"/>
      <c r="F38" s="534">
        <v>0</v>
      </c>
      <c r="G38" s="534">
        <v>0</v>
      </c>
      <c r="H38" s="534">
        <v>0</v>
      </c>
      <c r="I38" s="534"/>
      <c r="J38" s="534">
        <v>0</v>
      </c>
      <c r="K38" s="534">
        <v>0</v>
      </c>
      <c r="L38" s="534">
        <v>0</v>
      </c>
      <c r="M38" s="534"/>
      <c r="N38" s="534">
        <v>0</v>
      </c>
      <c r="O38" s="534">
        <v>0</v>
      </c>
      <c r="P38" s="534">
        <v>0</v>
      </c>
      <c r="Q38" s="534"/>
      <c r="R38" s="534">
        <v>0</v>
      </c>
      <c r="S38" s="534">
        <v>0</v>
      </c>
      <c r="T38" s="534">
        <v>0</v>
      </c>
      <c r="U38" s="534"/>
      <c r="V38" s="534">
        <v>0</v>
      </c>
      <c r="W38" s="534">
        <v>0</v>
      </c>
      <c r="X38" s="534">
        <v>0</v>
      </c>
      <c r="Y38" s="534"/>
      <c r="Z38" s="534">
        <v>0</v>
      </c>
      <c r="AA38" s="534">
        <v>0</v>
      </c>
      <c r="AB38" s="534">
        <v>0</v>
      </c>
      <c r="AC38" s="534"/>
      <c r="AD38" s="534">
        <v>0</v>
      </c>
      <c r="AE38" s="534">
        <v>0</v>
      </c>
      <c r="AF38" s="534">
        <v>0</v>
      </c>
      <c r="AG38" s="534"/>
      <c r="AH38" s="534">
        <v>10</v>
      </c>
      <c r="AI38" s="534">
        <v>3</v>
      </c>
      <c r="AJ38" s="534">
        <v>7</v>
      </c>
      <c r="AK38" s="534"/>
      <c r="AL38" s="534">
        <v>16</v>
      </c>
      <c r="AM38" s="534">
        <v>6</v>
      </c>
      <c r="AN38" s="534">
        <v>10</v>
      </c>
    </row>
    <row r="39" spans="1:40" x14ac:dyDescent="0.2">
      <c r="A39" s="165" t="s">
        <v>240</v>
      </c>
      <c r="B39" s="534">
        <f t="shared" si="2"/>
        <v>10</v>
      </c>
      <c r="C39" s="534">
        <f t="shared" si="2"/>
        <v>1</v>
      </c>
      <c r="D39" s="534">
        <f t="shared" si="0"/>
        <v>9</v>
      </c>
      <c r="E39" s="534"/>
      <c r="F39" s="534">
        <v>0</v>
      </c>
      <c r="G39" s="534">
        <v>0</v>
      </c>
      <c r="H39" s="534">
        <v>0</v>
      </c>
      <c r="I39" s="534"/>
      <c r="J39" s="534">
        <v>0</v>
      </c>
      <c r="K39" s="534">
        <v>0</v>
      </c>
      <c r="L39" s="534">
        <v>0</v>
      </c>
      <c r="M39" s="534"/>
      <c r="N39" s="534">
        <v>0</v>
      </c>
      <c r="O39" s="534">
        <v>0</v>
      </c>
      <c r="P39" s="534">
        <v>0</v>
      </c>
      <c r="Q39" s="534"/>
      <c r="R39" s="534">
        <v>0</v>
      </c>
      <c r="S39" s="534">
        <v>0</v>
      </c>
      <c r="T39" s="534">
        <v>0</v>
      </c>
      <c r="U39" s="534"/>
      <c r="V39" s="534">
        <v>0</v>
      </c>
      <c r="W39" s="534">
        <v>0</v>
      </c>
      <c r="X39" s="534">
        <v>0</v>
      </c>
      <c r="Y39" s="534"/>
      <c r="Z39" s="534">
        <v>0</v>
      </c>
      <c r="AA39" s="534">
        <v>0</v>
      </c>
      <c r="AB39" s="534">
        <v>0</v>
      </c>
      <c r="AC39" s="534"/>
      <c r="AD39" s="534">
        <v>0</v>
      </c>
      <c r="AE39" s="534">
        <v>0</v>
      </c>
      <c r="AF39" s="534">
        <v>0</v>
      </c>
      <c r="AG39" s="534"/>
      <c r="AH39" s="534">
        <v>2</v>
      </c>
      <c r="AI39" s="534">
        <v>0</v>
      </c>
      <c r="AJ39" s="534">
        <v>2</v>
      </c>
      <c r="AK39" s="534"/>
      <c r="AL39" s="534">
        <v>8</v>
      </c>
      <c r="AM39" s="534">
        <v>1</v>
      </c>
      <c r="AN39" s="534">
        <v>7</v>
      </c>
    </row>
    <row r="40" spans="1:40" ht="13.5" thickBot="1" x14ac:dyDescent="0.25">
      <c r="A40" s="256" t="s">
        <v>241</v>
      </c>
      <c r="B40" s="534">
        <f t="shared" si="2"/>
        <v>7</v>
      </c>
      <c r="C40" s="534">
        <f t="shared" si="2"/>
        <v>2</v>
      </c>
      <c r="D40" s="534">
        <f t="shared" si="0"/>
        <v>5</v>
      </c>
      <c r="E40" s="532"/>
      <c r="F40" s="532">
        <v>0</v>
      </c>
      <c r="G40" s="532">
        <v>0</v>
      </c>
      <c r="H40" s="532">
        <v>0</v>
      </c>
      <c r="I40" s="532"/>
      <c r="J40" s="532">
        <v>0</v>
      </c>
      <c r="K40" s="532">
        <v>0</v>
      </c>
      <c r="L40" s="532">
        <v>0</v>
      </c>
      <c r="M40" s="532"/>
      <c r="N40" s="532">
        <v>0</v>
      </c>
      <c r="O40" s="532">
        <v>0</v>
      </c>
      <c r="P40" s="532">
        <v>0</v>
      </c>
      <c r="Q40" s="532"/>
      <c r="R40" s="532">
        <v>0</v>
      </c>
      <c r="S40" s="532">
        <v>0</v>
      </c>
      <c r="T40" s="532">
        <v>0</v>
      </c>
      <c r="U40" s="532"/>
      <c r="V40" s="532">
        <v>0</v>
      </c>
      <c r="W40" s="532">
        <v>0</v>
      </c>
      <c r="X40" s="532">
        <v>0</v>
      </c>
      <c r="Y40" s="532"/>
      <c r="Z40" s="532">
        <v>0</v>
      </c>
      <c r="AA40" s="532">
        <v>0</v>
      </c>
      <c r="AB40" s="532">
        <v>0</v>
      </c>
      <c r="AC40" s="532"/>
      <c r="AD40" s="532">
        <v>0</v>
      </c>
      <c r="AE40" s="532">
        <v>0</v>
      </c>
      <c r="AF40" s="532">
        <v>0</v>
      </c>
      <c r="AG40" s="532"/>
      <c r="AH40" s="532">
        <v>3</v>
      </c>
      <c r="AI40" s="532">
        <v>1</v>
      </c>
      <c r="AJ40" s="532">
        <v>2</v>
      </c>
      <c r="AK40" s="532"/>
      <c r="AL40" s="532">
        <v>4</v>
      </c>
      <c r="AM40" s="532">
        <v>1</v>
      </c>
      <c r="AN40" s="532">
        <v>3</v>
      </c>
    </row>
    <row r="41" spans="1:40" ht="15" customHeight="1" x14ac:dyDescent="0.2">
      <c r="A41" s="373" t="s">
        <v>359</v>
      </c>
      <c r="B41" s="606"/>
      <c r="C41" s="606"/>
      <c r="D41" s="606"/>
      <c r="E41" s="606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6"/>
      <c r="R41" s="606"/>
      <c r="S41" s="606"/>
      <c r="T41" s="606"/>
      <c r="U41" s="607"/>
      <c r="V41" s="607"/>
      <c r="W41" s="607"/>
      <c r="X41" s="607"/>
      <c r="Y41" s="607"/>
      <c r="Z41" s="607"/>
      <c r="AA41" s="607"/>
      <c r="AB41" s="607"/>
      <c r="AC41" s="607"/>
      <c r="AD41" s="607"/>
      <c r="AE41" s="607"/>
      <c r="AF41" s="607"/>
      <c r="AG41" s="607"/>
      <c r="AH41" s="607"/>
      <c r="AI41" s="607"/>
      <c r="AJ41" s="607"/>
      <c r="AK41" s="607"/>
      <c r="AL41" s="607"/>
      <c r="AM41" s="607"/>
      <c r="AN41" s="607"/>
    </row>
    <row r="42" spans="1:40" ht="15" customHeight="1" x14ac:dyDescent="0.2">
      <c r="A42" s="46" t="s">
        <v>24</v>
      </c>
      <c r="B42" s="524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524"/>
      <c r="P42" s="524"/>
      <c r="Q42" s="524"/>
      <c r="R42" s="524"/>
      <c r="S42" s="524"/>
      <c r="T42" s="524"/>
      <c r="U42" s="524"/>
      <c r="V42" s="524"/>
      <c r="W42" s="524"/>
      <c r="X42" s="524"/>
      <c r="Y42" s="524"/>
      <c r="Z42" s="524"/>
      <c r="AA42" s="524"/>
      <c r="AB42" s="524"/>
      <c r="AC42" s="524"/>
      <c r="AD42" s="524"/>
      <c r="AE42" s="524"/>
      <c r="AF42" s="524"/>
      <c r="AG42" s="524"/>
      <c r="AH42" s="524"/>
      <c r="AI42" s="524"/>
      <c r="AJ42" s="524"/>
      <c r="AK42" s="524"/>
      <c r="AL42" s="524"/>
      <c r="AM42" s="524"/>
      <c r="AN42" s="524"/>
    </row>
    <row r="43" spans="1:40" x14ac:dyDescent="0.2">
      <c r="A43" s="170"/>
      <c r="B43" s="524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4"/>
      <c r="U43" s="524"/>
      <c r="V43" s="524"/>
      <c r="W43" s="524"/>
      <c r="X43" s="524"/>
      <c r="Y43" s="524"/>
      <c r="Z43" s="524"/>
      <c r="AA43" s="524"/>
      <c r="AB43" s="524"/>
      <c r="AC43" s="524"/>
      <c r="AD43" s="524"/>
      <c r="AE43" s="524"/>
      <c r="AF43" s="524"/>
      <c r="AG43" s="524"/>
      <c r="AH43" s="524"/>
      <c r="AI43" s="524"/>
      <c r="AJ43" s="524"/>
      <c r="AK43" s="524"/>
      <c r="AL43" s="524"/>
      <c r="AM43" s="524"/>
      <c r="AN43" s="524"/>
    </row>
  </sheetData>
  <mergeCells count="22">
    <mergeCell ref="AH6:AJ6"/>
    <mergeCell ref="AL6:AN6"/>
    <mergeCell ref="A1:AN1"/>
    <mergeCell ref="A2:AN2"/>
    <mergeCell ref="A3:AN3"/>
    <mergeCell ref="A4:AN4"/>
    <mergeCell ref="A5:AN5"/>
    <mergeCell ref="A6:A7"/>
    <mergeCell ref="B6:D6"/>
    <mergeCell ref="F6:H6"/>
    <mergeCell ref="J6:L6"/>
    <mergeCell ref="N6:P6"/>
    <mergeCell ref="AG6:AG7"/>
    <mergeCell ref="AK6:AK7"/>
    <mergeCell ref="R6:T6"/>
    <mergeCell ref="V6:X6"/>
    <mergeCell ref="Z6:AB6"/>
    <mergeCell ref="AD6:AF6"/>
    <mergeCell ref="Q6:Q7"/>
    <mergeCell ref="U6:U7"/>
    <mergeCell ref="Y6:Y7"/>
    <mergeCell ref="AC6:AC7"/>
  </mergeCells>
  <conditionalFormatting sqref="B9:AN40">
    <cfRule type="cellIs" dxfId="294" priority="48" operator="equal">
      <formula>0</formula>
    </cfRule>
  </conditionalFormatting>
  <hyperlinks>
    <hyperlink ref="AO2" location="Contenido!A1" display="Contenido"/>
  </hyperlinks>
  <printOptions horizontalCentered="1"/>
  <pageMargins left="0.59055118110236227" right="0.39370078740157483" top="0.59055118110236227" bottom="0.19685039370078741" header="0" footer="0"/>
  <pageSetup scale="76" fitToHeight="0" orientation="landscape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N36"/>
  <sheetViews>
    <sheetView showGridLines="0" zoomScaleNormal="100" zoomScaleSheetLayoutView="100" workbookViewId="0">
      <selection activeCell="T23" sqref="T23"/>
    </sheetView>
  </sheetViews>
  <sheetFormatPr baseColWidth="10" defaultColWidth="11" defaultRowHeight="12.75" x14ac:dyDescent="0.2"/>
  <cols>
    <col min="1" max="1" width="9.5" style="168" customWidth="1"/>
    <col min="2" max="4" width="5.625" style="517" customWidth="1"/>
    <col min="5" max="5" width="1.25" style="517" customWidth="1"/>
    <col min="6" max="8" width="4.125" style="517" customWidth="1"/>
    <col min="9" max="9" width="1.25" style="517" customWidth="1"/>
    <col min="10" max="12" width="4.125" style="517" customWidth="1"/>
    <col min="13" max="13" width="1.25" style="517" customWidth="1"/>
    <col min="14" max="16" width="4.625" style="517" customWidth="1"/>
    <col min="17" max="17" width="1.25" style="517" customWidth="1"/>
    <col min="18" max="20" width="4.625" style="517" customWidth="1"/>
    <col min="21" max="21" width="1.25" style="517" customWidth="1"/>
    <col min="22" max="24" width="4.625" style="517" customWidth="1"/>
    <col min="25" max="25" width="1.25" style="517" customWidth="1"/>
    <col min="26" max="28" width="4.625" style="517" customWidth="1"/>
    <col min="29" max="40" width="11" style="527"/>
    <col min="41" max="16384" width="11" style="134"/>
  </cols>
  <sheetData>
    <row r="1" spans="1:40" ht="15" customHeight="1" x14ac:dyDescent="0.25">
      <c r="A1" s="796" t="s">
        <v>889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40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484" t="s">
        <v>612</v>
      </c>
    </row>
    <row r="3" spans="1:40" ht="15" x14ac:dyDescent="0.25">
      <c r="A3" s="797" t="s">
        <v>393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40" s="248" customFormat="1" ht="15" x14ac:dyDescent="0.25">
      <c r="A4" s="824" t="s">
        <v>257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601"/>
      <c r="AD4" s="601"/>
      <c r="AE4" s="601"/>
      <c r="AF4" s="601"/>
      <c r="AG4" s="601"/>
      <c r="AH4" s="601"/>
      <c r="AI4" s="601"/>
      <c r="AJ4" s="601"/>
      <c r="AK4" s="601"/>
      <c r="AL4" s="601"/>
      <c r="AM4" s="601"/>
      <c r="AN4" s="601"/>
    </row>
    <row r="5" spans="1:40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40" s="503" customFormat="1" ht="27.75" customHeight="1" x14ac:dyDescent="0.25">
      <c r="A6" s="800" t="s">
        <v>256</v>
      </c>
      <c r="B6" s="795" t="s">
        <v>0</v>
      </c>
      <c r="C6" s="795"/>
      <c r="D6" s="795"/>
      <c r="E6" s="511"/>
      <c r="F6" s="823" t="s">
        <v>678</v>
      </c>
      <c r="G6" s="823"/>
      <c r="H6" s="823"/>
      <c r="I6" s="511"/>
      <c r="J6" s="823" t="s">
        <v>353</v>
      </c>
      <c r="K6" s="823"/>
      <c r="L6" s="823"/>
      <c r="M6" s="511"/>
      <c r="N6" s="823" t="s">
        <v>354</v>
      </c>
      <c r="O6" s="823"/>
      <c r="P6" s="823"/>
      <c r="Q6" s="511"/>
      <c r="R6" s="823" t="s">
        <v>355</v>
      </c>
      <c r="S6" s="823"/>
      <c r="T6" s="823"/>
      <c r="U6" s="511"/>
      <c r="V6" s="823" t="s">
        <v>356</v>
      </c>
      <c r="W6" s="823"/>
      <c r="X6" s="823"/>
      <c r="Y6" s="511"/>
      <c r="Z6" s="823" t="s">
        <v>358</v>
      </c>
      <c r="AA6" s="823"/>
      <c r="AB6" s="823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29"/>
    </row>
    <row r="7" spans="1:40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4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629"/>
      <c r="AD7" s="629"/>
      <c r="AE7" s="629"/>
      <c r="AF7" s="629"/>
      <c r="AG7" s="629"/>
      <c r="AH7" s="629"/>
      <c r="AI7" s="629"/>
      <c r="AJ7" s="629"/>
      <c r="AK7" s="629"/>
      <c r="AL7" s="629"/>
      <c r="AM7" s="629"/>
      <c r="AN7" s="629"/>
    </row>
    <row r="8" spans="1:40" s="169" customFormat="1" ht="5.25" customHeigh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31"/>
      <c r="AD8" s="531"/>
      <c r="AE8" s="531"/>
      <c r="AF8" s="531"/>
      <c r="AG8" s="531"/>
      <c r="AH8" s="531"/>
      <c r="AI8" s="531"/>
      <c r="AJ8" s="531"/>
      <c r="AK8" s="531"/>
      <c r="AL8" s="531"/>
      <c r="AM8" s="531"/>
      <c r="AN8" s="531"/>
    </row>
    <row r="9" spans="1:40" s="555" customFormat="1" x14ac:dyDescent="0.2">
      <c r="A9" s="173" t="s">
        <v>0</v>
      </c>
      <c r="B9" s="554">
        <v>115</v>
      </c>
      <c r="C9" s="554">
        <v>78</v>
      </c>
      <c r="D9" s="554">
        <v>37</v>
      </c>
      <c r="E9" s="554"/>
      <c r="F9" s="554">
        <v>1</v>
      </c>
      <c r="G9" s="554">
        <v>1</v>
      </c>
      <c r="H9" s="554">
        <v>0</v>
      </c>
      <c r="I9" s="554"/>
      <c r="J9" s="554">
        <v>8</v>
      </c>
      <c r="K9" s="554">
        <v>6</v>
      </c>
      <c r="L9" s="554">
        <v>2</v>
      </c>
      <c r="M9" s="554"/>
      <c r="N9" s="554">
        <v>4</v>
      </c>
      <c r="O9" s="554">
        <v>2</v>
      </c>
      <c r="P9" s="554">
        <v>2</v>
      </c>
      <c r="Q9" s="554"/>
      <c r="R9" s="554">
        <v>16</v>
      </c>
      <c r="S9" s="554">
        <v>12</v>
      </c>
      <c r="T9" s="554">
        <v>4</v>
      </c>
      <c r="U9" s="554"/>
      <c r="V9" s="554">
        <v>43</v>
      </c>
      <c r="W9" s="554">
        <v>29</v>
      </c>
      <c r="X9" s="554">
        <v>14</v>
      </c>
      <c r="Y9" s="554"/>
      <c r="Z9" s="554">
        <v>43</v>
      </c>
      <c r="AA9" s="554">
        <v>28</v>
      </c>
      <c r="AB9" s="554">
        <v>15</v>
      </c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</row>
    <row r="10" spans="1:40" x14ac:dyDescent="0.2">
      <c r="A10" s="188">
        <v>4</v>
      </c>
      <c r="B10" s="524">
        <v>1</v>
      </c>
      <c r="C10" s="524">
        <v>1</v>
      </c>
      <c r="D10" s="524">
        <v>0</v>
      </c>
      <c r="E10" s="538"/>
      <c r="F10" s="522">
        <v>1</v>
      </c>
      <c r="G10" s="522">
        <v>1</v>
      </c>
      <c r="H10" s="522">
        <v>0</v>
      </c>
      <c r="I10" s="523"/>
      <c r="J10" s="522">
        <v>0</v>
      </c>
      <c r="K10" s="522">
        <v>0</v>
      </c>
      <c r="L10" s="522">
        <v>0</v>
      </c>
      <c r="M10" s="523"/>
      <c r="N10" s="522">
        <v>0</v>
      </c>
      <c r="O10" s="522">
        <v>0</v>
      </c>
      <c r="P10" s="522">
        <v>0</v>
      </c>
      <c r="Q10" s="523"/>
      <c r="R10" s="522">
        <v>0</v>
      </c>
      <c r="S10" s="522">
        <v>0</v>
      </c>
      <c r="T10" s="522">
        <v>0</v>
      </c>
      <c r="U10" s="523"/>
      <c r="V10" s="522">
        <v>0</v>
      </c>
      <c r="W10" s="522">
        <v>0</v>
      </c>
      <c r="X10" s="522">
        <v>0</v>
      </c>
      <c r="Y10" s="523"/>
      <c r="Z10" s="522">
        <v>0</v>
      </c>
      <c r="AA10" s="522">
        <v>0</v>
      </c>
      <c r="AB10" s="522">
        <v>0</v>
      </c>
    </row>
    <row r="11" spans="1:40" x14ac:dyDescent="0.2">
      <c r="A11" s="188">
        <v>5</v>
      </c>
      <c r="B11" s="524">
        <v>8</v>
      </c>
      <c r="C11" s="524">
        <v>6</v>
      </c>
      <c r="D11" s="524">
        <v>2</v>
      </c>
      <c r="E11" s="538"/>
      <c r="F11" s="522">
        <v>0</v>
      </c>
      <c r="G11" s="522">
        <v>0</v>
      </c>
      <c r="H11" s="522">
        <v>0</v>
      </c>
      <c r="I11" s="523"/>
      <c r="J11" s="522">
        <v>8</v>
      </c>
      <c r="K11" s="522">
        <v>6</v>
      </c>
      <c r="L11" s="522">
        <v>2</v>
      </c>
      <c r="M11" s="523"/>
      <c r="N11" s="522">
        <v>0</v>
      </c>
      <c r="O11" s="522">
        <v>0</v>
      </c>
      <c r="P11" s="522">
        <v>0</v>
      </c>
      <c r="Q11" s="523"/>
      <c r="R11" s="522">
        <v>0</v>
      </c>
      <c r="S11" s="522">
        <v>0</v>
      </c>
      <c r="T11" s="522">
        <v>0</v>
      </c>
      <c r="U11" s="523"/>
      <c r="V11" s="522">
        <v>0</v>
      </c>
      <c r="W11" s="522">
        <v>0</v>
      </c>
      <c r="X11" s="522">
        <v>0</v>
      </c>
      <c r="Y11" s="523"/>
      <c r="Z11" s="522">
        <v>0</v>
      </c>
      <c r="AA11" s="522">
        <v>0</v>
      </c>
      <c r="AB11" s="522">
        <v>0</v>
      </c>
    </row>
    <row r="12" spans="1:40" x14ac:dyDescent="0.2">
      <c r="A12" s="188">
        <v>6</v>
      </c>
      <c r="B12" s="524">
        <v>0</v>
      </c>
      <c r="C12" s="524">
        <v>0</v>
      </c>
      <c r="D12" s="524">
        <v>0</v>
      </c>
      <c r="E12" s="524"/>
      <c r="F12" s="522">
        <v>0</v>
      </c>
      <c r="G12" s="522">
        <v>0</v>
      </c>
      <c r="H12" s="522">
        <v>0</v>
      </c>
      <c r="I12" s="523"/>
      <c r="J12" s="522">
        <v>0</v>
      </c>
      <c r="K12" s="522">
        <v>0</v>
      </c>
      <c r="L12" s="522">
        <v>0</v>
      </c>
      <c r="M12" s="523"/>
      <c r="N12" s="522">
        <v>0</v>
      </c>
      <c r="O12" s="522">
        <v>0</v>
      </c>
      <c r="P12" s="522">
        <v>0</v>
      </c>
      <c r="Q12" s="523"/>
      <c r="R12" s="522">
        <v>0</v>
      </c>
      <c r="S12" s="522">
        <v>0</v>
      </c>
      <c r="T12" s="522">
        <v>0</v>
      </c>
      <c r="U12" s="523"/>
      <c r="V12" s="522">
        <v>0</v>
      </c>
      <c r="W12" s="522">
        <v>0</v>
      </c>
      <c r="X12" s="522">
        <v>0</v>
      </c>
      <c r="Y12" s="523"/>
      <c r="Z12" s="522">
        <v>0</v>
      </c>
      <c r="AA12" s="522">
        <v>0</v>
      </c>
      <c r="AB12" s="522">
        <v>0</v>
      </c>
    </row>
    <row r="13" spans="1:40" x14ac:dyDescent="0.2">
      <c r="A13" s="188">
        <v>7</v>
      </c>
      <c r="B13" s="524">
        <v>1</v>
      </c>
      <c r="C13" s="524">
        <v>1</v>
      </c>
      <c r="D13" s="524">
        <v>0</v>
      </c>
      <c r="E13" s="524"/>
      <c r="F13" s="522">
        <v>0</v>
      </c>
      <c r="G13" s="522">
        <v>0</v>
      </c>
      <c r="H13" s="522">
        <v>0</v>
      </c>
      <c r="I13" s="523"/>
      <c r="J13" s="522">
        <v>0</v>
      </c>
      <c r="K13" s="522">
        <v>0</v>
      </c>
      <c r="L13" s="522">
        <v>0</v>
      </c>
      <c r="M13" s="523"/>
      <c r="N13" s="522">
        <v>1</v>
      </c>
      <c r="O13" s="522">
        <v>1</v>
      </c>
      <c r="P13" s="522">
        <v>0</v>
      </c>
      <c r="Q13" s="523"/>
      <c r="R13" s="522">
        <v>0</v>
      </c>
      <c r="S13" s="522">
        <v>0</v>
      </c>
      <c r="T13" s="522">
        <v>0</v>
      </c>
      <c r="U13" s="523"/>
      <c r="V13" s="522">
        <v>0</v>
      </c>
      <c r="W13" s="522">
        <v>0</v>
      </c>
      <c r="X13" s="522">
        <v>0</v>
      </c>
      <c r="Y13" s="523"/>
      <c r="Z13" s="522">
        <v>0</v>
      </c>
      <c r="AA13" s="522">
        <v>0</v>
      </c>
      <c r="AB13" s="522">
        <v>0</v>
      </c>
    </row>
    <row r="14" spans="1:40" x14ac:dyDescent="0.2">
      <c r="A14" s="188">
        <v>8</v>
      </c>
      <c r="B14" s="524">
        <v>2</v>
      </c>
      <c r="C14" s="524">
        <v>1</v>
      </c>
      <c r="D14" s="524">
        <v>1</v>
      </c>
      <c r="E14" s="524"/>
      <c r="F14" s="522">
        <v>0</v>
      </c>
      <c r="G14" s="522">
        <v>0</v>
      </c>
      <c r="H14" s="522">
        <v>0</v>
      </c>
      <c r="I14" s="523"/>
      <c r="J14" s="522">
        <v>0</v>
      </c>
      <c r="K14" s="522">
        <v>0</v>
      </c>
      <c r="L14" s="522">
        <v>0</v>
      </c>
      <c r="M14" s="523"/>
      <c r="N14" s="522">
        <v>2</v>
      </c>
      <c r="O14" s="522">
        <v>1</v>
      </c>
      <c r="P14" s="522">
        <v>1</v>
      </c>
      <c r="Q14" s="523"/>
      <c r="R14" s="522">
        <v>0</v>
      </c>
      <c r="S14" s="522">
        <v>0</v>
      </c>
      <c r="T14" s="522">
        <v>0</v>
      </c>
      <c r="U14" s="523"/>
      <c r="V14" s="522">
        <v>0</v>
      </c>
      <c r="W14" s="522">
        <v>0</v>
      </c>
      <c r="X14" s="522">
        <v>0</v>
      </c>
      <c r="Y14" s="523"/>
      <c r="Z14" s="522">
        <v>0</v>
      </c>
      <c r="AA14" s="522">
        <v>0</v>
      </c>
      <c r="AB14" s="522">
        <v>0</v>
      </c>
    </row>
    <row r="15" spans="1:40" x14ac:dyDescent="0.2">
      <c r="A15" s="188">
        <v>9</v>
      </c>
      <c r="B15" s="524">
        <v>2</v>
      </c>
      <c r="C15" s="524">
        <v>1</v>
      </c>
      <c r="D15" s="524">
        <v>1</v>
      </c>
      <c r="E15" s="524"/>
      <c r="F15" s="522">
        <v>0</v>
      </c>
      <c r="G15" s="522">
        <v>0</v>
      </c>
      <c r="H15" s="522">
        <v>0</v>
      </c>
      <c r="I15" s="523"/>
      <c r="J15" s="522">
        <v>0</v>
      </c>
      <c r="K15" s="522">
        <v>0</v>
      </c>
      <c r="L15" s="522">
        <v>0</v>
      </c>
      <c r="M15" s="523"/>
      <c r="N15" s="522">
        <v>1</v>
      </c>
      <c r="O15" s="522">
        <v>0</v>
      </c>
      <c r="P15" s="522">
        <v>1</v>
      </c>
      <c r="Q15" s="523"/>
      <c r="R15" s="522">
        <v>1</v>
      </c>
      <c r="S15" s="522">
        <v>1</v>
      </c>
      <c r="T15" s="522">
        <v>0</v>
      </c>
      <c r="U15" s="523"/>
      <c r="V15" s="522">
        <v>0</v>
      </c>
      <c r="W15" s="522">
        <v>0</v>
      </c>
      <c r="X15" s="522">
        <v>0</v>
      </c>
      <c r="Y15" s="523"/>
      <c r="Z15" s="522">
        <v>0</v>
      </c>
      <c r="AA15" s="522">
        <v>0</v>
      </c>
      <c r="AB15" s="522">
        <v>0</v>
      </c>
    </row>
    <row r="16" spans="1:40" x14ac:dyDescent="0.2">
      <c r="A16" s="188">
        <v>10</v>
      </c>
      <c r="B16" s="524">
        <v>4</v>
      </c>
      <c r="C16" s="524">
        <v>3</v>
      </c>
      <c r="D16" s="524">
        <v>1</v>
      </c>
      <c r="E16" s="524"/>
      <c r="F16" s="522">
        <v>0</v>
      </c>
      <c r="G16" s="522">
        <v>0</v>
      </c>
      <c r="H16" s="522">
        <v>0</v>
      </c>
      <c r="I16" s="523"/>
      <c r="J16" s="522">
        <v>0</v>
      </c>
      <c r="K16" s="522">
        <v>0</v>
      </c>
      <c r="L16" s="522">
        <v>0</v>
      </c>
      <c r="M16" s="523"/>
      <c r="N16" s="522">
        <v>0</v>
      </c>
      <c r="O16" s="522">
        <v>0</v>
      </c>
      <c r="P16" s="522">
        <v>0</v>
      </c>
      <c r="Q16" s="523"/>
      <c r="R16" s="522">
        <v>4</v>
      </c>
      <c r="S16" s="522">
        <v>3</v>
      </c>
      <c r="T16" s="522">
        <v>1</v>
      </c>
      <c r="U16" s="523"/>
      <c r="V16" s="522">
        <v>0</v>
      </c>
      <c r="W16" s="522">
        <v>0</v>
      </c>
      <c r="X16" s="522">
        <v>0</v>
      </c>
      <c r="Y16" s="523"/>
      <c r="Z16" s="522">
        <v>0</v>
      </c>
      <c r="AA16" s="522">
        <v>0</v>
      </c>
      <c r="AB16" s="522">
        <v>0</v>
      </c>
    </row>
    <row r="17" spans="1:40" x14ac:dyDescent="0.2">
      <c r="A17" s="188">
        <v>11</v>
      </c>
      <c r="B17" s="524">
        <v>3</v>
      </c>
      <c r="C17" s="524">
        <v>2</v>
      </c>
      <c r="D17" s="524">
        <v>1</v>
      </c>
      <c r="E17" s="538"/>
      <c r="F17" s="522">
        <v>0</v>
      </c>
      <c r="G17" s="522">
        <v>0</v>
      </c>
      <c r="H17" s="522">
        <v>0</v>
      </c>
      <c r="I17" s="523"/>
      <c r="J17" s="522">
        <v>0</v>
      </c>
      <c r="K17" s="522">
        <v>0</v>
      </c>
      <c r="L17" s="522">
        <v>0</v>
      </c>
      <c r="M17" s="523"/>
      <c r="N17" s="522">
        <v>0</v>
      </c>
      <c r="O17" s="522">
        <v>0</v>
      </c>
      <c r="P17" s="522">
        <v>0</v>
      </c>
      <c r="Q17" s="523"/>
      <c r="R17" s="522">
        <v>3</v>
      </c>
      <c r="S17" s="522">
        <v>2</v>
      </c>
      <c r="T17" s="522">
        <v>1</v>
      </c>
      <c r="U17" s="523"/>
      <c r="V17" s="522">
        <v>0</v>
      </c>
      <c r="W17" s="522">
        <v>0</v>
      </c>
      <c r="X17" s="522">
        <v>0</v>
      </c>
      <c r="Y17" s="523"/>
      <c r="Z17" s="522">
        <v>0</v>
      </c>
      <c r="AA17" s="522">
        <v>0</v>
      </c>
      <c r="AB17" s="522">
        <v>0</v>
      </c>
    </row>
    <row r="18" spans="1:40" x14ac:dyDescent="0.2">
      <c r="A18" s="188">
        <v>12</v>
      </c>
      <c r="B18" s="524">
        <v>10</v>
      </c>
      <c r="C18" s="524">
        <v>7</v>
      </c>
      <c r="D18" s="524">
        <v>3</v>
      </c>
      <c r="E18" s="524"/>
      <c r="F18" s="522">
        <v>0</v>
      </c>
      <c r="G18" s="522">
        <v>0</v>
      </c>
      <c r="H18" s="522">
        <v>0</v>
      </c>
      <c r="I18" s="523"/>
      <c r="J18" s="522">
        <v>0</v>
      </c>
      <c r="K18" s="522">
        <v>0</v>
      </c>
      <c r="L18" s="522">
        <v>0</v>
      </c>
      <c r="M18" s="523"/>
      <c r="N18" s="522">
        <v>0</v>
      </c>
      <c r="O18" s="522">
        <v>0</v>
      </c>
      <c r="P18" s="522">
        <v>0</v>
      </c>
      <c r="Q18" s="523"/>
      <c r="R18" s="522">
        <v>4</v>
      </c>
      <c r="S18" s="522">
        <v>3</v>
      </c>
      <c r="T18" s="522">
        <v>1</v>
      </c>
      <c r="U18" s="523"/>
      <c r="V18" s="522">
        <v>6</v>
      </c>
      <c r="W18" s="522">
        <v>4</v>
      </c>
      <c r="X18" s="522">
        <v>2</v>
      </c>
      <c r="Y18" s="523"/>
      <c r="Z18" s="522">
        <v>0</v>
      </c>
      <c r="AA18" s="522">
        <v>0</v>
      </c>
      <c r="AB18" s="522">
        <v>0</v>
      </c>
    </row>
    <row r="19" spans="1:40" x14ac:dyDescent="0.2">
      <c r="A19" s="188">
        <v>13</v>
      </c>
      <c r="B19" s="524">
        <v>13</v>
      </c>
      <c r="C19" s="524">
        <v>9</v>
      </c>
      <c r="D19" s="524">
        <v>4</v>
      </c>
      <c r="E19" s="524"/>
      <c r="F19" s="522">
        <v>0</v>
      </c>
      <c r="G19" s="522">
        <v>0</v>
      </c>
      <c r="H19" s="522">
        <v>0</v>
      </c>
      <c r="I19" s="523"/>
      <c r="J19" s="522">
        <v>0</v>
      </c>
      <c r="K19" s="522">
        <v>0</v>
      </c>
      <c r="L19" s="522">
        <v>0</v>
      </c>
      <c r="M19" s="523"/>
      <c r="N19" s="522">
        <v>0</v>
      </c>
      <c r="O19" s="522">
        <v>0</v>
      </c>
      <c r="P19" s="522">
        <v>0</v>
      </c>
      <c r="Q19" s="523"/>
      <c r="R19" s="522">
        <v>4</v>
      </c>
      <c r="S19" s="522">
        <v>3</v>
      </c>
      <c r="T19" s="522">
        <v>1</v>
      </c>
      <c r="U19" s="523"/>
      <c r="V19" s="522">
        <v>9</v>
      </c>
      <c r="W19" s="522">
        <v>6</v>
      </c>
      <c r="X19" s="522">
        <v>3</v>
      </c>
      <c r="Y19" s="523"/>
      <c r="Z19" s="522">
        <v>0</v>
      </c>
      <c r="AA19" s="522">
        <v>0</v>
      </c>
      <c r="AB19" s="522">
        <v>0</v>
      </c>
    </row>
    <row r="20" spans="1:40" x14ac:dyDescent="0.2">
      <c r="A20" s="188">
        <v>14</v>
      </c>
      <c r="B20" s="524">
        <v>9</v>
      </c>
      <c r="C20" s="524">
        <v>7</v>
      </c>
      <c r="D20" s="524">
        <v>2</v>
      </c>
      <c r="E20" s="524"/>
      <c r="F20" s="522">
        <v>0</v>
      </c>
      <c r="G20" s="522">
        <v>0</v>
      </c>
      <c r="H20" s="522">
        <v>0</v>
      </c>
      <c r="I20" s="523"/>
      <c r="J20" s="522">
        <v>0</v>
      </c>
      <c r="K20" s="522">
        <v>0</v>
      </c>
      <c r="L20" s="522">
        <v>0</v>
      </c>
      <c r="M20" s="523"/>
      <c r="N20" s="522">
        <v>0</v>
      </c>
      <c r="O20" s="522">
        <v>0</v>
      </c>
      <c r="P20" s="522">
        <v>0</v>
      </c>
      <c r="Q20" s="523"/>
      <c r="R20" s="522">
        <v>0</v>
      </c>
      <c r="S20" s="522">
        <v>0</v>
      </c>
      <c r="T20" s="522">
        <v>0</v>
      </c>
      <c r="U20" s="523"/>
      <c r="V20" s="522">
        <v>9</v>
      </c>
      <c r="W20" s="522">
        <v>7</v>
      </c>
      <c r="X20" s="522">
        <v>2</v>
      </c>
      <c r="Y20" s="523"/>
      <c r="Z20" s="522">
        <v>0</v>
      </c>
      <c r="AA20" s="522">
        <v>0</v>
      </c>
      <c r="AB20" s="522">
        <v>0</v>
      </c>
    </row>
    <row r="21" spans="1:40" x14ac:dyDescent="0.2">
      <c r="A21" s="188">
        <v>15</v>
      </c>
      <c r="B21" s="524">
        <v>12</v>
      </c>
      <c r="C21" s="524">
        <v>8</v>
      </c>
      <c r="D21" s="524">
        <v>4</v>
      </c>
      <c r="E21" s="524"/>
      <c r="F21" s="522">
        <v>0</v>
      </c>
      <c r="G21" s="522">
        <v>0</v>
      </c>
      <c r="H21" s="522">
        <v>0</v>
      </c>
      <c r="I21" s="523"/>
      <c r="J21" s="522">
        <v>0</v>
      </c>
      <c r="K21" s="522">
        <v>0</v>
      </c>
      <c r="L21" s="522">
        <v>0</v>
      </c>
      <c r="M21" s="523"/>
      <c r="N21" s="522">
        <v>0</v>
      </c>
      <c r="O21" s="522">
        <v>0</v>
      </c>
      <c r="P21" s="522">
        <v>0</v>
      </c>
      <c r="Q21" s="523"/>
      <c r="R21" s="522">
        <v>0</v>
      </c>
      <c r="S21" s="522">
        <v>0</v>
      </c>
      <c r="T21" s="522">
        <v>0</v>
      </c>
      <c r="U21" s="523"/>
      <c r="V21" s="522">
        <v>7</v>
      </c>
      <c r="W21" s="522">
        <v>5</v>
      </c>
      <c r="X21" s="522">
        <v>2</v>
      </c>
      <c r="Y21" s="523"/>
      <c r="Z21" s="522">
        <v>5</v>
      </c>
      <c r="AA21" s="522">
        <v>3</v>
      </c>
      <c r="AB21" s="522">
        <v>2</v>
      </c>
    </row>
    <row r="22" spans="1:40" x14ac:dyDescent="0.2">
      <c r="A22" s="188">
        <v>16</v>
      </c>
      <c r="B22" s="524">
        <v>12</v>
      </c>
      <c r="C22" s="524">
        <v>8</v>
      </c>
      <c r="D22" s="524">
        <v>4</v>
      </c>
      <c r="E22" s="524"/>
      <c r="F22" s="522">
        <v>0</v>
      </c>
      <c r="G22" s="522">
        <v>0</v>
      </c>
      <c r="H22" s="522">
        <v>0</v>
      </c>
      <c r="I22" s="523"/>
      <c r="J22" s="522">
        <v>0</v>
      </c>
      <c r="K22" s="522">
        <v>0</v>
      </c>
      <c r="L22" s="522">
        <v>0</v>
      </c>
      <c r="M22" s="523"/>
      <c r="N22" s="522">
        <v>0</v>
      </c>
      <c r="O22" s="522">
        <v>0</v>
      </c>
      <c r="P22" s="522">
        <v>0</v>
      </c>
      <c r="Q22" s="523"/>
      <c r="R22" s="522">
        <v>0</v>
      </c>
      <c r="S22" s="522">
        <v>0</v>
      </c>
      <c r="T22" s="522">
        <v>0</v>
      </c>
      <c r="U22" s="523"/>
      <c r="V22" s="522">
        <v>4</v>
      </c>
      <c r="W22" s="522">
        <v>3</v>
      </c>
      <c r="X22" s="522">
        <v>1</v>
      </c>
      <c r="Y22" s="523"/>
      <c r="Z22" s="522">
        <v>8</v>
      </c>
      <c r="AA22" s="522">
        <v>5</v>
      </c>
      <c r="AB22" s="522">
        <v>3</v>
      </c>
    </row>
    <row r="23" spans="1:40" x14ac:dyDescent="0.2">
      <c r="A23" s="188">
        <v>17</v>
      </c>
      <c r="B23" s="524">
        <v>14</v>
      </c>
      <c r="C23" s="524">
        <v>7</v>
      </c>
      <c r="D23" s="524">
        <v>7</v>
      </c>
      <c r="E23" s="524"/>
      <c r="F23" s="522">
        <v>0</v>
      </c>
      <c r="G23" s="522">
        <v>0</v>
      </c>
      <c r="H23" s="522">
        <v>0</v>
      </c>
      <c r="I23" s="523"/>
      <c r="J23" s="522">
        <v>0</v>
      </c>
      <c r="K23" s="522">
        <v>0</v>
      </c>
      <c r="L23" s="522">
        <v>0</v>
      </c>
      <c r="M23" s="523"/>
      <c r="N23" s="522">
        <v>0</v>
      </c>
      <c r="O23" s="522">
        <v>0</v>
      </c>
      <c r="P23" s="522">
        <v>0</v>
      </c>
      <c r="Q23" s="523"/>
      <c r="R23" s="522">
        <v>0</v>
      </c>
      <c r="S23" s="522">
        <v>0</v>
      </c>
      <c r="T23" s="522">
        <v>0</v>
      </c>
      <c r="U23" s="523"/>
      <c r="V23" s="522">
        <v>2</v>
      </c>
      <c r="W23" s="522">
        <v>1</v>
      </c>
      <c r="X23" s="522">
        <v>1</v>
      </c>
      <c r="Y23" s="523"/>
      <c r="Z23" s="522">
        <v>12</v>
      </c>
      <c r="AA23" s="522">
        <v>6</v>
      </c>
      <c r="AB23" s="522">
        <v>6</v>
      </c>
    </row>
    <row r="24" spans="1:40" x14ac:dyDescent="0.2">
      <c r="A24" s="188">
        <v>18</v>
      </c>
      <c r="B24" s="524">
        <v>9</v>
      </c>
      <c r="C24" s="524">
        <v>6</v>
      </c>
      <c r="D24" s="524">
        <v>3</v>
      </c>
      <c r="E24" s="600"/>
      <c r="F24" s="522">
        <v>0</v>
      </c>
      <c r="G24" s="522">
        <v>0</v>
      </c>
      <c r="H24" s="522">
        <v>0</v>
      </c>
      <c r="I24" s="523"/>
      <c r="J24" s="522">
        <v>0</v>
      </c>
      <c r="K24" s="522">
        <v>0</v>
      </c>
      <c r="L24" s="522">
        <v>0</v>
      </c>
      <c r="M24" s="523"/>
      <c r="N24" s="522">
        <v>0</v>
      </c>
      <c r="O24" s="522">
        <v>0</v>
      </c>
      <c r="P24" s="522">
        <v>0</v>
      </c>
      <c r="Q24" s="523"/>
      <c r="R24" s="522">
        <v>0</v>
      </c>
      <c r="S24" s="522">
        <v>0</v>
      </c>
      <c r="T24" s="522">
        <v>0</v>
      </c>
      <c r="U24" s="523"/>
      <c r="V24" s="522">
        <v>1</v>
      </c>
      <c r="W24" s="522">
        <v>0</v>
      </c>
      <c r="X24" s="522">
        <v>1</v>
      </c>
      <c r="Y24" s="523"/>
      <c r="Z24" s="522">
        <v>8</v>
      </c>
      <c r="AA24" s="522">
        <v>6</v>
      </c>
      <c r="AB24" s="522">
        <v>2</v>
      </c>
    </row>
    <row r="25" spans="1:40" x14ac:dyDescent="0.2">
      <c r="A25" s="188">
        <v>19</v>
      </c>
      <c r="B25" s="524">
        <v>5</v>
      </c>
      <c r="C25" s="524">
        <v>3</v>
      </c>
      <c r="D25" s="524">
        <v>2</v>
      </c>
      <c r="E25" s="600"/>
      <c r="F25" s="522">
        <v>0</v>
      </c>
      <c r="G25" s="522">
        <v>0</v>
      </c>
      <c r="H25" s="522">
        <v>0</v>
      </c>
      <c r="I25" s="523"/>
      <c r="J25" s="522">
        <v>0</v>
      </c>
      <c r="K25" s="522">
        <v>0</v>
      </c>
      <c r="L25" s="522">
        <v>0</v>
      </c>
      <c r="M25" s="523"/>
      <c r="N25" s="522">
        <v>0</v>
      </c>
      <c r="O25" s="522">
        <v>0</v>
      </c>
      <c r="P25" s="522">
        <v>0</v>
      </c>
      <c r="Q25" s="523"/>
      <c r="R25" s="522">
        <v>0</v>
      </c>
      <c r="S25" s="522">
        <v>0</v>
      </c>
      <c r="T25" s="522">
        <v>0</v>
      </c>
      <c r="U25" s="523"/>
      <c r="V25" s="522">
        <v>1</v>
      </c>
      <c r="W25" s="522">
        <v>0</v>
      </c>
      <c r="X25" s="522">
        <v>1</v>
      </c>
      <c r="Y25" s="523"/>
      <c r="Z25" s="522">
        <v>4</v>
      </c>
      <c r="AA25" s="522">
        <v>3</v>
      </c>
      <c r="AB25" s="522">
        <v>1</v>
      </c>
    </row>
    <row r="26" spans="1:40" x14ac:dyDescent="0.2">
      <c r="A26" s="188">
        <v>20</v>
      </c>
      <c r="B26" s="524">
        <v>3</v>
      </c>
      <c r="C26" s="524">
        <v>2</v>
      </c>
      <c r="D26" s="524">
        <v>1</v>
      </c>
      <c r="E26" s="537"/>
      <c r="F26" s="522">
        <v>0</v>
      </c>
      <c r="G26" s="522">
        <v>0</v>
      </c>
      <c r="H26" s="522">
        <v>0</v>
      </c>
      <c r="I26" s="522"/>
      <c r="J26" s="522">
        <v>0</v>
      </c>
      <c r="K26" s="522">
        <v>0</v>
      </c>
      <c r="L26" s="522">
        <v>0</v>
      </c>
      <c r="M26" s="522"/>
      <c r="N26" s="522">
        <v>0</v>
      </c>
      <c r="O26" s="522">
        <v>0</v>
      </c>
      <c r="P26" s="522">
        <v>0</v>
      </c>
      <c r="Q26" s="522"/>
      <c r="R26" s="522">
        <v>0</v>
      </c>
      <c r="S26" s="522">
        <v>0</v>
      </c>
      <c r="T26" s="522">
        <v>0</v>
      </c>
      <c r="U26" s="522"/>
      <c r="V26" s="522">
        <v>0</v>
      </c>
      <c r="W26" s="522">
        <v>0</v>
      </c>
      <c r="X26" s="522">
        <v>0</v>
      </c>
      <c r="Y26" s="522"/>
      <c r="Z26" s="522">
        <v>3</v>
      </c>
      <c r="AA26" s="522">
        <v>2</v>
      </c>
      <c r="AB26" s="522">
        <v>1</v>
      </c>
    </row>
    <row r="27" spans="1:40" x14ac:dyDescent="0.2">
      <c r="A27" s="188">
        <v>21</v>
      </c>
      <c r="B27" s="524">
        <v>2</v>
      </c>
      <c r="C27" s="524">
        <v>2</v>
      </c>
      <c r="D27" s="524">
        <v>0</v>
      </c>
      <c r="E27" s="539"/>
      <c r="F27" s="522">
        <v>0</v>
      </c>
      <c r="G27" s="522">
        <v>0</v>
      </c>
      <c r="H27" s="522">
        <v>0</v>
      </c>
      <c r="I27" s="522"/>
      <c r="J27" s="522">
        <v>0</v>
      </c>
      <c r="K27" s="522">
        <v>0</v>
      </c>
      <c r="L27" s="522">
        <v>0</v>
      </c>
      <c r="M27" s="522"/>
      <c r="N27" s="522">
        <v>0</v>
      </c>
      <c r="O27" s="522">
        <v>0</v>
      </c>
      <c r="P27" s="522">
        <v>0</v>
      </c>
      <c r="Q27" s="522"/>
      <c r="R27" s="522">
        <v>0</v>
      </c>
      <c r="S27" s="522">
        <v>0</v>
      </c>
      <c r="T27" s="522">
        <v>0</v>
      </c>
      <c r="U27" s="522"/>
      <c r="V27" s="522">
        <v>1</v>
      </c>
      <c r="W27" s="522">
        <v>1</v>
      </c>
      <c r="X27" s="522">
        <v>0</v>
      </c>
      <c r="Y27" s="522"/>
      <c r="Z27" s="522">
        <v>1</v>
      </c>
      <c r="AA27" s="522">
        <v>1</v>
      </c>
      <c r="AB27" s="522">
        <v>0</v>
      </c>
    </row>
    <row r="28" spans="1:40" x14ac:dyDescent="0.2">
      <c r="A28" s="188">
        <v>22</v>
      </c>
      <c r="B28" s="524">
        <v>0</v>
      </c>
      <c r="C28" s="524">
        <v>0</v>
      </c>
      <c r="D28" s="524">
        <v>0</v>
      </c>
      <c r="E28" s="539"/>
      <c r="F28" s="522">
        <v>0</v>
      </c>
      <c r="G28" s="522">
        <v>0</v>
      </c>
      <c r="H28" s="522">
        <v>0</v>
      </c>
      <c r="I28" s="522"/>
      <c r="J28" s="522">
        <v>0</v>
      </c>
      <c r="K28" s="522">
        <v>0</v>
      </c>
      <c r="L28" s="522">
        <v>0</v>
      </c>
      <c r="M28" s="522"/>
      <c r="N28" s="522">
        <v>0</v>
      </c>
      <c r="O28" s="522">
        <v>0</v>
      </c>
      <c r="P28" s="522">
        <v>0</v>
      </c>
      <c r="Q28" s="522"/>
      <c r="R28" s="522">
        <v>0</v>
      </c>
      <c r="S28" s="522">
        <v>0</v>
      </c>
      <c r="T28" s="522">
        <v>0</v>
      </c>
      <c r="U28" s="522"/>
      <c r="V28" s="522">
        <v>0</v>
      </c>
      <c r="W28" s="522">
        <v>0</v>
      </c>
      <c r="X28" s="522">
        <v>0</v>
      </c>
      <c r="Y28" s="522"/>
      <c r="Z28" s="522">
        <v>0</v>
      </c>
      <c r="AA28" s="522">
        <v>0</v>
      </c>
      <c r="AB28" s="522">
        <v>0</v>
      </c>
    </row>
    <row r="29" spans="1:40" x14ac:dyDescent="0.2">
      <c r="A29" s="188">
        <v>23</v>
      </c>
      <c r="B29" s="524">
        <v>0</v>
      </c>
      <c r="C29" s="524">
        <v>0</v>
      </c>
      <c r="D29" s="524">
        <v>0</v>
      </c>
      <c r="E29" s="537"/>
      <c r="F29" s="522">
        <v>0</v>
      </c>
      <c r="G29" s="522">
        <v>0</v>
      </c>
      <c r="H29" s="522">
        <v>0</v>
      </c>
      <c r="I29" s="522"/>
      <c r="J29" s="522">
        <v>0</v>
      </c>
      <c r="K29" s="522">
        <v>0</v>
      </c>
      <c r="L29" s="522">
        <v>0</v>
      </c>
      <c r="M29" s="522"/>
      <c r="N29" s="522">
        <v>0</v>
      </c>
      <c r="O29" s="522">
        <v>0</v>
      </c>
      <c r="P29" s="522">
        <v>0</v>
      </c>
      <c r="Q29" s="522"/>
      <c r="R29" s="522">
        <v>0</v>
      </c>
      <c r="S29" s="522">
        <v>0</v>
      </c>
      <c r="T29" s="522">
        <v>0</v>
      </c>
      <c r="U29" s="522"/>
      <c r="V29" s="522">
        <v>0</v>
      </c>
      <c r="W29" s="522">
        <v>0</v>
      </c>
      <c r="X29" s="522">
        <v>0</v>
      </c>
      <c r="Y29" s="522"/>
      <c r="Z29" s="522">
        <v>0</v>
      </c>
      <c r="AA29" s="522">
        <v>0</v>
      </c>
      <c r="AB29" s="522">
        <v>0</v>
      </c>
    </row>
    <row r="30" spans="1:40" s="74" customFormat="1" x14ac:dyDescent="0.2">
      <c r="A30" s="188">
        <v>24</v>
      </c>
      <c r="B30" s="524">
        <v>1</v>
      </c>
      <c r="C30" s="524">
        <v>1</v>
      </c>
      <c r="D30" s="524">
        <v>0</v>
      </c>
      <c r="E30" s="602"/>
      <c r="F30" s="522">
        <v>0</v>
      </c>
      <c r="G30" s="522">
        <v>0</v>
      </c>
      <c r="H30" s="522">
        <v>0</v>
      </c>
      <c r="I30" s="603"/>
      <c r="J30" s="522">
        <v>0</v>
      </c>
      <c r="K30" s="522">
        <v>0</v>
      </c>
      <c r="L30" s="522">
        <v>0</v>
      </c>
      <c r="M30" s="603"/>
      <c r="N30" s="522">
        <v>0</v>
      </c>
      <c r="O30" s="522">
        <v>0</v>
      </c>
      <c r="P30" s="522">
        <v>0</v>
      </c>
      <c r="Q30" s="603"/>
      <c r="R30" s="522">
        <v>0</v>
      </c>
      <c r="S30" s="522">
        <v>0</v>
      </c>
      <c r="T30" s="522">
        <v>0</v>
      </c>
      <c r="U30" s="603"/>
      <c r="V30" s="522">
        <v>0</v>
      </c>
      <c r="W30" s="522">
        <v>0</v>
      </c>
      <c r="X30" s="522">
        <v>0</v>
      </c>
      <c r="Y30" s="603"/>
      <c r="Z30" s="522">
        <v>1</v>
      </c>
      <c r="AA30" s="522">
        <v>1</v>
      </c>
      <c r="AB30" s="522">
        <v>0</v>
      </c>
      <c r="AC30" s="481"/>
      <c r="AD30" s="481"/>
      <c r="AE30" s="481"/>
      <c r="AF30" s="481"/>
      <c r="AG30" s="481"/>
      <c r="AH30" s="481"/>
      <c r="AI30" s="481"/>
      <c r="AJ30" s="481"/>
      <c r="AK30" s="481"/>
      <c r="AL30" s="481"/>
      <c r="AM30" s="481"/>
      <c r="AN30" s="481"/>
    </row>
    <row r="31" spans="1:40" x14ac:dyDescent="0.2">
      <c r="A31" s="165" t="s">
        <v>236</v>
      </c>
      <c r="B31" s="524">
        <v>2</v>
      </c>
      <c r="C31" s="524">
        <v>2</v>
      </c>
      <c r="D31" s="524">
        <v>0</v>
      </c>
      <c r="E31" s="524"/>
      <c r="F31" s="522">
        <v>0</v>
      </c>
      <c r="G31" s="522">
        <v>0</v>
      </c>
      <c r="H31" s="522">
        <v>0</v>
      </c>
      <c r="I31" s="534"/>
      <c r="J31" s="522">
        <v>0</v>
      </c>
      <c r="K31" s="522">
        <v>0</v>
      </c>
      <c r="L31" s="522">
        <v>0</v>
      </c>
      <c r="M31" s="534"/>
      <c r="N31" s="522">
        <v>0</v>
      </c>
      <c r="O31" s="522">
        <v>0</v>
      </c>
      <c r="P31" s="522">
        <v>0</v>
      </c>
      <c r="Q31" s="534"/>
      <c r="R31" s="522">
        <v>0</v>
      </c>
      <c r="S31" s="522">
        <v>0</v>
      </c>
      <c r="T31" s="522">
        <v>0</v>
      </c>
      <c r="U31" s="534"/>
      <c r="V31" s="522">
        <v>1</v>
      </c>
      <c r="W31" s="522">
        <v>1</v>
      </c>
      <c r="X31" s="522">
        <v>0</v>
      </c>
      <c r="Y31" s="534"/>
      <c r="Z31" s="522">
        <v>1</v>
      </c>
      <c r="AA31" s="522">
        <v>1</v>
      </c>
      <c r="AB31" s="522">
        <v>0</v>
      </c>
    </row>
    <row r="32" spans="1:40" x14ac:dyDescent="0.2">
      <c r="A32" s="165" t="s">
        <v>237</v>
      </c>
      <c r="B32" s="524">
        <v>1</v>
      </c>
      <c r="C32" s="524">
        <v>1</v>
      </c>
      <c r="D32" s="524">
        <v>0</v>
      </c>
      <c r="E32" s="524"/>
      <c r="F32" s="522">
        <v>0</v>
      </c>
      <c r="G32" s="522">
        <v>0</v>
      </c>
      <c r="H32" s="522">
        <v>0</v>
      </c>
      <c r="I32" s="534"/>
      <c r="J32" s="522">
        <v>0</v>
      </c>
      <c r="K32" s="522">
        <v>0</v>
      </c>
      <c r="L32" s="522">
        <v>0</v>
      </c>
      <c r="M32" s="534"/>
      <c r="N32" s="522">
        <v>0</v>
      </c>
      <c r="O32" s="522">
        <v>0</v>
      </c>
      <c r="P32" s="522">
        <v>0</v>
      </c>
      <c r="Q32" s="534"/>
      <c r="R32" s="522">
        <v>0</v>
      </c>
      <c r="S32" s="522">
        <v>0</v>
      </c>
      <c r="T32" s="522">
        <v>0</v>
      </c>
      <c r="U32" s="534"/>
      <c r="V32" s="522">
        <v>1</v>
      </c>
      <c r="W32" s="522">
        <v>1</v>
      </c>
      <c r="X32" s="522">
        <v>0</v>
      </c>
      <c r="Y32" s="534"/>
      <c r="Z32" s="522">
        <v>0</v>
      </c>
      <c r="AA32" s="522">
        <v>0</v>
      </c>
      <c r="AB32" s="522">
        <v>0</v>
      </c>
    </row>
    <row r="33" spans="1:28" ht="13.5" thickBot="1" x14ac:dyDescent="0.25">
      <c r="A33" s="165" t="s">
        <v>238</v>
      </c>
      <c r="B33" s="524">
        <v>1</v>
      </c>
      <c r="C33" s="524">
        <v>0</v>
      </c>
      <c r="D33" s="524">
        <v>1</v>
      </c>
      <c r="E33" s="524"/>
      <c r="F33" s="522">
        <v>0</v>
      </c>
      <c r="G33" s="522">
        <v>0</v>
      </c>
      <c r="H33" s="522">
        <v>0</v>
      </c>
      <c r="I33" s="534"/>
      <c r="J33" s="522">
        <v>0</v>
      </c>
      <c r="K33" s="522">
        <v>0</v>
      </c>
      <c r="L33" s="522">
        <v>0</v>
      </c>
      <c r="M33" s="534"/>
      <c r="N33" s="522">
        <v>0</v>
      </c>
      <c r="O33" s="522">
        <v>0</v>
      </c>
      <c r="P33" s="522">
        <v>0</v>
      </c>
      <c r="Q33" s="534"/>
      <c r="R33" s="522">
        <v>0</v>
      </c>
      <c r="S33" s="522">
        <v>0</v>
      </c>
      <c r="T33" s="522">
        <v>0</v>
      </c>
      <c r="U33" s="534"/>
      <c r="V33" s="522">
        <v>1</v>
      </c>
      <c r="W33" s="522">
        <v>0</v>
      </c>
      <c r="X33" s="522">
        <v>1</v>
      </c>
      <c r="Y33" s="534"/>
      <c r="Z33" s="522">
        <v>0</v>
      </c>
      <c r="AA33" s="522">
        <v>0</v>
      </c>
      <c r="AB33" s="522">
        <v>0</v>
      </c>
    </row>
    <row r="34" spans="1:28" ht="15" customHeight="1" x14ac:dyDescent="0.2">
      <c r="A34" s="829" t="s">
        <v>359</v>
      </c>
      <c r="B34" s="829"/>
      <c r="C34" s="829"/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29"/>
      <c r="S34" s="829"/>
      <c r="T34" s="829"/>
      <c r="U34" s="829"/>
      <c r="V34" s="829"/>
      <c r="W34" s="829"/>
      <c r="X34" s="829"/>
      <c r="Y34" s="829"/>
      <c r="Z34" s="829"/>
      <c r="AA34" s="829"/>
      <c r="AB34" s="829"/>
    </row>
    <row r="35" spans="1:28" ht="15" customHeight="1" x14ac:dyDescent="0.2">
      <c r="A35" s="825"/>
      <c r="B35" s="825"/>
      <c r="C35" s="825"/>
      <c r="D35" s="825"/>
      <c r="E35" s="825"/>
      <c r="F35" s="825"/>
      <c r="G35" s="825"/>
      <c r="H35" s="825"/>
      <c r="I35" s="825"/>
      <c r="J35" s="825"/>
      <c r="K35" s="825"/>
      <c r="L35" s="825"/>
      <c r="M35" s="825"/>
      <c r="N35" s="825"/>
      <c r="O35" s="825"/>
      <c r="P35" s="825"/>
      <c r="Q35" s="825"/>
      <c r="R35" s="825"/>
      <c r="S35" s="825"/>
      <c r="T35" s="825"/>
      <c r="U35" s="825"/>
      <c r="V35" s="825"/>
      <c r="W35" s="825"/>
      <c r="X35" s="825"/>
      <c r="Y35" s="825"/>
      <c r="Z35" s="825"/>
      <c r="AA35" s="825"/>
      <c r="AB35" s="825"/>
    </row>
    <row r="36" spans="1:28" ht="15" customHeight="1" x14ac:dyDescent="0.2">
      <c r="A36" s="35" t="s">
        <v>24</v>
      </c>
    </row>
  </sheetData>
  <mergeCells count="14">
    <mergeCell ref="A1:AB1"/>
    <mergeCell ref="A2:AB2"/>
    <mergeCell ref="A3:AB3"/>
    <mergeCell ref="A4:AB4"/>
    <mergeCell ref="A5:AB5"/>
    <mergeCell ref="F6:H6"/>
    <mergeCell ref="J6:L6"/>
    <mergeCell ref="N6:P6"/>
    <mergeCell ref="R6:T6"/>
    <mergeCell ref="A34:AB35"/>
    <mergeCell ref="V6:X6"/>
    <mergeCell ref="Z6:AB6"/>
    <mergeCell ref="A6:A7"/>
    <mergeCell ref="B6:D6"/>
  </mergeCells>
  <conditionalFormatting sqref="B9:AB33">
    <cfRule type="cellIs" dxfId="293" priority="56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621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29"/>
  <sheetViews>
    <sheetView showGridLines="0" zoomScaleNormal="100" zoomScaleSheetLayoutView="100" workbookViewId="0">
      <selection activeCell="M14" sqref="M14"/>
    </sheetView>
  </sheetViews>
  <sheetFormatPr baseColWidth="10" defaultColWidth="9" defaultRowHeight="12.75" x14ac:dyDescent="0.2"/>
  <cols>
    <col min="1" max="1" width="34.875" style="248" customWidth="1"/>
    <col min="2" max="4" width="5.875" style="601" customWidth="1"/>
    <col min="5" max="5" width="1.125" style="601" customWidth="1"/>
    <col min="6" max="8" width="5.875" style="601" customWidth="1"/>
    <col min="9" max="9" width="1.125" style="601" customWidth="1"/>
    <col min="10" max="12" width="5.875" style="601" customWidth="1"/>
    <col min="13" max="199" width="11" style="248" customWidth="1"/>
    <col min="200" max="16384" width="9" style="248"/>
  </cols>
  <sheetData>
    <row r="1" spans="1:13" s="134" customFormat="1" ht="15" customHeight="1" x14ac:dyDescent="0.25">
      <c r="A1" s="796" t="s">
        <v>888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13" s="134" customFormat="1" ht="15" customHeight="1" x14ac:dyDescent="0.25">
      <c r="A2" s="797" t="s">
        <v>394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353" t="s">
        <v>612</v>
      </c>
    </row>
    <row r="3" spans="1:13" s="134" customFormat="1" ht="15" x14ac:dyDescent="0.25">
      <c r="A3" s="797" t="s">
        <v>407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</row>
    <row r="4" spans="1:13" ht="15" x14ac:dyDescent="0.25">
      <c r="A4" s="824" t="s">
        <v>212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</row>
    <row r="5" spans="1:13" s="134" customFormat="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</row>
    <row r="6" spans="1:13" s="631" customFormat="1" ht="26.25" customHeight="1" x14ac:dyDescent="0.25">
      <c r="A6" s="800" t="s">
        <v>405</v>
      </c>
      <c r="B6" s="795" t="s">
        <v>382</v>
      </c>
      <c r="C6" s="795"/>
      <c r="D6" s="795"/>
      <c r="E6" s="511"/>
      <c r="F6" s="823" t="s">
        <v>383</v>
      </c>
      <c r="G6" s="823"/>
      <c r="H6" s="823"/>
      <c r="I6" s="821"/>
      <c r="J6" s="823" t="s">
        <v>392</v>
      </c>
      <c r="K6" s="823"/>
      <c r="L6" s="823"/>
    </row>
    <row r="7" spans="1:13" s="631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821"/>
      <c r="J7" s="513" t="s">
        <v>0</v>
      </c>
      <c r="K7" s="513" t="s">
        <v>15</v>
      </c>
      <c r="L7" s="513" t="s">
        <v>16</v>
      </c>
    </row>
    <row r="8" spans="1:13" x14ac:dyDescent="0.2">
      <c r="A8" s="250"/>
      <c r="B8" s="610"/>
      <c r="C8" s="610"/>
      <c r="D8" s="610"/>
      <c r="E8" s="611"/>
      <c r="F8" s="610"/>
      <c r="G8" s="610"/>
      <c r="H8" s="610"/>
      <c r="I8" s="611"/>
      <c r="J8" s="610"/>
      <c r="K8" s="610"/>
      <c r="L8" s="610"/>
    </row>
    <row r="9" spans="1:13" s="639" customFormat="1" ht="15.75" customHeight="1" x14ac:dyDescent="0.2">
      <c r="A9" s="173" t="s">
        <v>0</v>
      </c>
      <c r="B9" s="636">
        <f>+B11+B12+B13+B14+B15+B16+B17+B21+B25+B26+B27</f>
        <v>1231</v>
      </c>
      <c r="C9" s="636">
        <f>+C11+C12+C13+C14+C15+C16+C17+C21+C25+C26+C27</f>
        <v>709</v>
      </c>
      <c r="D9" s="636">
        <f>+B9-C9</f>
        <v>522</v>
      </c>
      <c r="E9" s="637"/>
      <c r="F9" s="636">
        <f>+F11+F12+F13+F14+F15+F16+F17+F21+F25+F26+F27</f>
        <v>175</v>
      </c>
      <c r="G9" s="636">
        <f>+G11+G12+G13+G14+G15+G16+G17+G21+G25+G26+G27</f>
        <v>115</v>
      </c>
      <c r="H9" s="636">
        <f>+F9-G9</f>
        <v>60</v>
      </c>
      <c r="I9" s="637"/>
      <c r="J9" s="636">
        <f>+F9/B9*100</f>
        <v>14.21608448415922</v>
      </c>
      <c r="K9" s="636">
        <f t="shared" ref="K9:L9" si="0">+G9/C9*100</f>
        <v>16.220028208744711</v>
      </c>
      <c r="L9" s="636">
        <f t="shared" si="0"/>
        <v>11.494252873563218</v>
      </c>
    </row>
    <row r="10" spans="1:13" x14ac:dyDescent="0.2">
      <c r="A10" s="249"/>
      <c r="B10" s="614"/>
      <c r="C10" s="614"/>
      <c r="D10" s="614"/>
      <c r="E10" s="613"/>
      <c r="F10" s="614"/>
      <c r="G10" s="614"/>
      <c r="H10" s="614"/>
      <c r="I10" s="615"/>
      <c r="J10" s="614"/>
      <c r="K10" s="614"/>
      <c r="L10" s="614"/>
    </row>
    <row r="11" spans="1:13" ht="15.75" customHeight="1" x14ac:dyDescent="0.2">
      <c r="A11" s="253" t="s">
        <v>369</v>
      </c>
      <c r="B11" s="612">
        <v>69</v>
      </c>
      <c r="C11" s="612">
        <v>28</v>
      </c>
      <c r="D11" s="612">
        <f t="shared" ref="D11:D27" si="1">+B11-C11</f>
        <v>41</v>
      </c>
      <c r="E11" s="615"/>
      <c r="F11" s="612">
        <v>10</v>
      </c>
      <c r="G11" s="612">
        <v>2</v>
      </c>
      <c r="H11" s="612">
        <f t="shared" ref="H11:H27" si="2">+F11-G11</f>
        <v>8</v>
      </c>
      <c r="I11" s="615"/>
      <c r="J11" s="612">
        <f t="shared" ref="J11:J27" si="3">+F11/B11*100</f>
        <v>14.492753623188406</v>
      </c>
      <c r="K11" s="612">
        <f t="shared" ref="K11:K27" si="4">+G11/C11*100</f>
        <v>7.1428571428571423</v>
      </c>
      <c r="L11" s="612">
        <f t="shared" ref="L11:L27" si="5">+H11/D11*100</f>
        <v>19.512195121951219</v>
      </c>
    </row>
    <row r="12" spans="1:13" ht="15.75" customHeight="1" x14ac:dyDescent="0.2">
      <c r="A12" s="253" t="s">
        <v>370</v>
      </c>
      <c r="B12" s="612">
        <v>176</v>
      </c>
      <c r="C12" s="612">
        <v>102</v>
      </c>
      <c r="D12" s="612">
        <f t="shared" si="1"/>
        <v>74</v>
      </c>
      <c r="E12" s="615"/>
      <c r="F12" s="612">
        <v>8</v>
      </c>
      <c r="G12" s="612">
        <v>6</v>
      </c>
      <c r="H12" s="612">
        <f t="shared" si="2"/>
        <v>2</v>
      </c>
      <c r="I12" s="615"/>
      <c r="J12" s="612">
        <f t="shared" si="3"/>
        <v>4.5454545454545459</v>
      </c>
      <c r="K12" s="612">
        <f t="shared" si="4"/>
        <v>5.8823529411764701</v>
      </c>
      <c r="L12" s="612">
        <f t="shared" si="5"/>
        <v>2.7027027027027026</v>
      </c>
    </row>
    <row r="13" spans="1:13" ht="15.75" customHeight="1" x14ac:dyDescent="0.2">
      <c r="A13" s="253" t="s">
        <v>371</v>
      </c>
      <c r="B13" s="612">
        <v>8</v>
      </c>
      <c r="C13" s="612">
        <v>4</v>
      </c>
      <c r="D13" s="612">
        <f t="shared" si="1"/>
        <v>4</v>
      </c>
      <c r="E13" s="615"/>
      <c r="F13" s="612"/>
      <c r="G13" s="612"/>
      <c r="H13" s="612">
        <f t="shared" si="2"/>
        <v>0</v>
      </c>
      <c r="I13" s="615"/>
      <c r="J13" s="612">
        <f t="shared" si="3"/>
        <v>0</v>
      </c>
      <c r="K13" s="612">
        <f t="shared" si="4"/>
        <v>0</v>
      </c>
      <c r="L13" s="612">
        <f t="shared" si="5"/>
        <v>0</v>
      </c>
    </row>
    <row r="14" spans="1:13" ht="15.75" customHeight="1" x14ac:dyDescent="0.2">
      <c r="A14" s="253" t="s">
        <v>372</v>
      </c>
      <c r="B14" s="612">
        <v>9</v>
      </c>
      <c r="C14" s="612">
        <v>5</v>
      </c>
      <c r="D14" s="612">
        <f t="shared" si="1"/>
        <v>4</v>
      </c>
      <c r="E14" s="615"/>
      <c r="F14" s="612">
        <v>2</v>
      </c>
      <c r="G14" s="612">
        <v>1</v>
      </c>
      <c r="H14" s="612">
        <f t="shared" si="2"/>
        <v>1</v>
      </c>
      <c r="I14" s="615"/>
      <c r="J14" s="612">
        <f t="shared" si="3"/>
        <v>22.222222222222221</v>
      </c>
      <c r="K14" s="612">
        <f t="shared" si="4"/>
        <v>20</v>
      </c>
      <c r="L14" s="612">
        <f t="shared" si="5"/>
        <v>25</v>
      </c>
    </row>
    <row r="15" spans="1:13" ht="15.75" customHeight="1" x14ac:dyDescent="0.2">
      <c r="A15" s="253" t="s">
        <v>373</v>
      </c>
      <c r="B15" s="612">
        <v>652</v>
      </c>
      <c r="C15" s="612">
        <v>361</v>
      </c>
      <c r="D15" s="612">
        <f t="shared" si="1"/>
        <v>291</v>
      </c>
      <c r="E15" s="615"/>
      <c r="F15" s="612">
        <v>113</v>
      </c>
      <c r="G15" s="612">
        <v>74</v>
      </c>
      <c r="H15" s="612">
        <f t="shared" si="2"/>
        <v>39</v>
      </c>
      <c r="I15" s="615"/>
      <c r="J15" s="612">
        <f t="shared" si="3"/>
        <v>17.331288343558281</v>
      </c>
      <c r="K15" s="612">
        <f t="shared" si="4"/>
        <v>20.498614958448755</v>
      </c>
      <c r="L15" s="612">
        <f t="shared" si="5"/>
        <v>13.402061855670103</v>
      </c>
    </row>
    <row r="16" spans="1:13" ht="15.75" customHeight="1" x14ac:dyDescent="0.2">
      <c r="A16" s="253" t="s">
        <v>374</v>
      </c>
      <c r="B16" s="612">
        <v>160</v>
      </c>
      <c r="C16" s="612">
        <v>100</v>
      </c>
      <c r="D16" s="612">
        <f t="shared" si="1"/>
        <v>60</v>
      </c>
      <c r="E16" s="615"/>
      <c r="F16" s="612">
        <v>13</v>
      </c>
      <c r="G16" s="612">
        <v>8</v>
      </c>
      <c r="H16" s="612">
        <f t="shared" si="2"/>
        <v>5</v>
      </c>
      <c r="I16" s="615"/>
      <c r="J16" s="612">
        <f t="shared" si="3"/>
        <v>8.125</v>
      </c>
      <c r="K16" s="612">
        <f t="shared" si="4"/>
        <v>8</v>
      </c>
      <c r="L16" s="612">
        <f t="shared" si="5"/>
        <v>8.3333333333333321</v>
      </c>
    </row>
    <row r="17" spans="1:12" ht="15.75" customHeight="1" x14ac:dyDescent="0.2">
      <c r="A17" s="253" t="s">
        <v>375</v>
      </c>
      <c r="B17" s="612">
        <v>24</v>
      </c>
      <c r="C17" s="612">
        <v>12</v>
      </c>
      <c r="D17" s="612">
        <f t="shared" si="1"/>
        <v>12</v>
      </c>
      <c r="E17" s="615"/>
      <c r="F17" s="612"/>
      <c r="G17" s="612"/>
      <c r="H17" s="612">
        <f t="shared" si="2"/>
        <v>0</v>
      </c>
      <c r="I17" s="615"/>
      <c r="J17" s="612">
        <f t="shared" si="3"/>
        <v>0</v>
      </c>
      <c r="K17" s="612">
        <f t="shared" si="4"/>
        <v>0</v>
      </c>
      <c r="L17" s="612">
        <f t="shared" si="5"/>
        <v>0</v>
      </c>
    </row>
    <row r="18" spans="1:12" ht="15.75" customHeight="1" x14ac:dyDescent="0.2">
      <c r="A18" s="255" t="s">
        <v>376</v>
      </c>
      <c r="B18" s="612">
        <v>7</v>
      </c>
      <c r="C18" s="612">
        <v>5</v>
      </c>
      <c r="D18" s="612">
        <f t="shared" si="1"/>
        <v>2</v>
      </c>
      <c r="E18" s="615"/>
      <c r="F18" s="612"/>
      <c r="G18" s="612"/>
      <c r="H18" s="612">
        <f t="shared" si="2"/>
        <v>0</v>
      </c>
      <c r="I18" s="615"/>
      <c r="J18" s="612">
        <f t="shared" si="3"/>
        <v>0</v>
      </c>
      <c r="K18" s="612">
        <f t="shared" si="4"/>
        <v>0</v>
      </c>
      <c r="L18" s="612">
        <f t="shared" si="5"/>
        <v>0</v>
      </c>
    </row>
    <row r="19" spans="1:12" ht="15.75" customHeight="1" x14ac:dyDescent="0.2">
      <c r="A19" s="255" t="s">
        <v>377</v>
      </c>
      <c r="B19" s="612">
        <v>1</v>
      </c>
      <c r="C19" s="612"/>
      <c r="D19" s="612">
        <f t="shared" si="1"/>
        <v>1</v>
      </c>
      <c r="E19" s="615"/>
      <c r="F19" s="612"/>
      <c r="G19" s="612"/>
      <c r="H19" s="612">
        <f t="shared" si="2"/>
        <v>0</v>
      </c>
      <c r="I19" s="615"/>
      <c r="J19" s="612">
        <f t="shared" si="3"/>
        <v>0</v>
      </c>
      <c r="K19" s="612" t="s">
        <v>8</v>
      </c>
      <c r="L19" s="612">
        <f t="shared" si="5"/>
        <v>0</v>
      </c>
    </row>
    <row r="20" spans="1:12" ht="15.75" customHeight="1" x14ac:dyDescent="0.2">
      <c r="A20" s="255" t="s">
        <v>390</v>
      </c>
      <c r="B20" s="612">
        <v>16</v>
      </c>
      <c r="C20" s="612">
        <v>7</v>
      </c>
      <c r="D20" s="612">
        <f t="shared" si="1"/>
        <v>9</v>
      </c>
      <c r="E20" s="615"/>
      <c r="F20" s="612"/>
      <c r="G20" s="612"/>
      <c r="H20" s="612">
        <f t="shared" si="2"/>
        <v>0</v>
      </c>
      <c r="I20" s="615"/>
      <c r="J20" s="612">
        <f t="shared" si="3"/>
        <v>0</v>
      </c>
      <c r="K20" s="612">
        <f t="shared" si="4"/>
        <v>0</v>
      </c>
      <c r="L20" s="612">
        <f t="shared" si="5"/>
        <v>0</v>
      </c>
    </row>
    <row r="21" spans="1:12" ht="15.75" customHeight="1" x14ac:dyDescent="0.2">
      <c r="A21" s="253" t="s">
        <v>378</v>
      </c>
      <c r="B21" s="612">
        <v>7</v>
      </c>
      <c r="C21" s="612">
        <v>3</v>
      </c>
      <c r="D21" s="612">
        <f t="shared" si="1"/>
        <v>4</v>
      </c>
      <c r="E21" s="615"/>
      <c r="F21" s="612">
        <v>1</v>
      </c>
      <c r="G21" s="612"/>
      <c r="H21" s="612">
        <f t="shared" si="2"/>
        <v>1</v>
      </c>
      <c r="I21" s="615"/>
      <c r="J21" s="612">
        <f t="shared" si="3"/>
        <v>14.285714285714285</v>
      </c>
      <c r="K21" s="612">
        <f t="shared" si="4"/>
        <v>0</v>
      </c>
      <c r="L21" s="612">
        <f t="shared" si="5"/>
        <v>25</v>
      </c>
    </row>
    <row r="22" spans="1:12" ht="15.75" customHeight="1" x14ac:dyDescent="0.2">
      <c r="A22" s="255" t="s">
        <v>376</v>
      </c>
      <c r="B22" s="612">
        <v>5</v>
      </c>
      <c r="C22" s="612">
        <v>3</v>
      </c>
      <c r="D22" s="612">
        <f t="shared" si="1"/>
        <v>2</v>
      </c>
      <c r="E22" s="615"/>
      <c r="F22" s="612"/>
      <c r="G22" s="612"/>
      <c r="H22" s="612">
        <f t="shared" si="2"/>
        <v>0</v>
      </c>
      <c r="I22" s="615"/>
      <c r="J22" s="612">
        <f t="shared" si="3"/>
        <v>0</v>
      </c>
      <c r="K22" s="612">
        <f t="shared" si="4"/>
        <v>0</v>
      </c>
      <c r="L22" s="612">
        <f t="shared" si="5"/>
        <v>0</v>
      </c>
    </row>
    <row r="23" spans="1:12" ht="15.75" customHeight="1" x14ac:dyDescent="0.2">
      <c r="A23" s="255" t="s">
        <v>377</v>
      </c>
      <c r="B23" s="612"/>
      <c r="C23" s="612"/>
      <c r="D23" s="612">
        <f t="shared" si="1"/>
        <v>0</v>
      </c>
      <c r="E23" s="615"/>
      <c r="F23" s="612"/>
      <c r="G23" s="612"/>
      <c r="H23" s="612">
        <f t="shared" si="2"/>
        <v>0</v>
      </c>
      <c r="I23" s="615"/>
      <c r="J23" s="612" t="s">
        <v>8</v>
      </c>
      <c r="K23" s="612" t="s">
        <v>8</v>
      </c>
      <c r="L23" s="612" t="s">
        <v>8</v>
      </c>
    </row>
    <row r="24" spans="1:12" ht="15.75" customHeight="1" x14ac:dyDescent="0.2">
      <c r="A24" s="255" t="s">
        <v>390</v>
      </c>
      <c r="B24" s="612">
        <v>2</v>
      </c>
      <c r="C24" s="612"/>
      <c r="D24" s="612">
        <f t="shared" si="1"/>
        <v>2</v>
      </c>
      <c r="E24" s="615"/>
      <c r="F24" s="612">
        <v>1</v>
      </c>
      <c r="G24" s="612"/>
      <c r="H24" s="612">
        <f t="shared" si="2"/>
        <v>1</v>
      </c>
      <c r="I24" s="615"/>
      <c r="J24" s="612">
        <f t="shared" si="3"/>
        <v>50</v>
      </c>
      <c r="K24" s="612" t="s">
        <v>8</v>
      </c>
      <c r="L24" s="612">
        <f t="shared" si="5"/>
        <v>50</v>
      </c>
    </row>
    <row r="25" spans="1:12" ht="15.75" customHeight="1" x14ac:dyDescent="0.2">
      <c r="A25" s="253" t="s">
        <v>379</v>
      </c>
      <c r="B25" s="612">
        <v>1</v>
      </c>
      <c r="C25" s="612"/>
      <c r="D25" s="612">
        <f t="shared" si="1"/>
        <v>1</v>
      </c>
      <c r="E25" s="615"/>
      <c r="F25" s="612"/>
      <c r="G25" s="612"/>
      <c r="H25" s="612">
        <f t="shared" si="2"/>
        <v>0</v>
      </c>
      <c r="I25" s="615"/>
      <c r="J25" s="612">
        <f t="shared" si="3"/>
        <v>0</v>
      </c>
      <c r="K25" s="612" t="s">
        <v>8</v>
      </c>
      <c r="L25" s="612">
        <f t="shared" si="5"/>
        <v>0</v>
      </c>
    </row>
    <row r="26" spans="1:12" ht="15.75" customHeight="1" x14ac:dyDescent="0.2">
      <c r="A26" s="253" t="s">
        <v>380</v>
      </c>
      <c r="B26" s="612">
        <v>90</v>
      </c>
      <c r="C26" s="612">
        <v>69</v>
      </c>
      <c r="D26" s="612">
        <f t="shared" si="1"/>
        <v>21</v>
      </c>
      <c r="E26" s="615"/>
      <c r="F26" s="612">
        <v>15</v>
      </c>
      <c r="G26" s="612">
        <v>13</v>
      </c>
      <c r="H26" s="612">
        <f t="shared" si="2"/>
        <v>2</v>
      </c>
      <c r="I26" s="615"/>
      <c r="J26" s="612">
        <f t="shared" si="3"/>
        <v>16.666666666666664</v>
      </c>
      <c r="K26" s="612">
        <f t="shared" si="4"/>
        <v>18.840579710144929</v>
      </c>
      <c r="L26" s="612">
        <f t="shared" si="5"/>
        <v>9.5238095238095237</v>
      </c>
    </row>
    <row r="27" spans="1:12" ht="15.75" customHeight="1" thickBot="1" x14ac:dyDescent="0.25">
      <c r="A27" s="253" t="s">
        <v>381</v>
      </c>
      <c r="B27" s="612">
        <v>35</v>
      </c>
      <c r="C27" s="612">
        <v>25</v>
      </c>
      <c r="D27" s="612">
        <f t="shared" si="1"/>
        <v>10</v>
      </c>
      <c r="E27" s="617"/>
      <c r="F27" s="612">
        <v>13</v>
      </c>
      <c r="G27" s="612">
        <v>11</v>
      </c>
      <c r="H27" s="612">
        <f t="shared" si="2"/>
        <v>2</v>
      </c>
      <c r="I27" s="617"/>
      <c r="J27" s="612">
        <f t="shared" si="3"/>
        <v>37.142857142857146</v>
      </c>
      <c r="K27" s="612">
        <f t="shared" si="4"/>
        <v>44</v>
      </c>
      <c r="L27" s="612">
        <f t="shared" si="5"/>
        <v>20</v>
      </c>
    </row>
    <row r="28" spans="1:12" ht="15.75" customHeight="1" x14ac:dyDescent="0.2">
      <c r="A28" s="373" t="s">
        <v>413</v>
      </c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</row>
    <row r="29" spans="1:12" ht="15.75" customHeight="1" x14ac:dyDescent="0.2">
      <c r="A29" s="46" t="s">
        <v>24</v>
      </c>
      <c r="B29" s="619"/>
      <c r="C29" s="619"/>
      <c r="D29" s="619"/>
      <c r="E29" s="619"/>
      <c r="F29" s="619"/>
      <c r="G29" s="619"/>
      <c r="H29" s="619"/>
      <c r="I29" s="619"/>
      <c r="J29" s="619"/>
      <c r="K29" s="619"/>
      <c r="L29" s="619"/>
    </row>
  </sheetData>
  <mergeCells count="10">
    <mergeCell ref="J6:L6"/>
    <mergeCell ref="A6:A7"/>
    <mergeCell ref="A1:L1"/>
    <mergeCell ref="A2:L2"/>
    <mergeCell ref="A3:L3"/>
    <mergeCell ref="A4:L4"/>
    <mergeCell ref="A5:L5"/>
    <mergeCell ref="B6:D6"/>
    <mergeCell ref="F6:H6"/>
    <mergeCell ref="I6:I7"/>
  </mergeCells>
  <conditionalFormatting sqref="J9:L9">
    <cfRule type="cellIs" dxfId="292" priority="17" operator="equal">
      <formula>0</formula>
    </cfRule>
  </conditionalFormatting>
  <conditionalFormatting sqref="B11:D27">
    <cfRule type="cellIs" dxfId="291" priority="28" operator="equal">
      <formula>0</formula>
    </cfRule>
  </conditionalFormatting>
  <conditionalFormatting sqref="B9:D9">
    <cfRule type="cellIs" dxfId="290" priority="25" operator="equal">
      <formula>0</formula>
    </cfRule>
  </conditionalFormatting>
  <conditionalFormatting sqref="F11:H27">
    <cfRule type="cellIs" dxfId="289" priority="3" operator="equal">
      <formula>0</formula>
    </cfRule>
  </conditionalFormatting>
  <conditionalFormatting sqref="F9:H9">
    <cfRule type="cellIs" dxfId="288" priority="2" operator="equal">
      <formula>0</formula>
    </cfRule>
  </conditionalFormatting>
  <conditionalFormatting sqref="J11:L27">
    <cfRule type="cellIs" dxfId="287" priority="1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E25"/>
  <sheetViews>
    <sheetView showGridLines="0" zoomScaleNormal="100" zoomScaleSheetLayoutView="100" workbookViewId="0">
      <selection activeCell="I15" sqref="I15"/>
    </sheetView>
  </sheetViews>
  <sheetFormatPr baseColWidth="10" defaultColWidth="11" defaultRowHeight="12.75" x14ac:dyDescent="0.2"/>
  <cols>
    <col min="1" max="1" width="13.5" style="168" customWidth="1"/>
    <col min="2" max="4" width="11.375" style="176" customWidth="1"/>
    <col min="5" max="16384" width="11" style="134"/>
  </cols>
  <sheetData>
    <row r="1" spans="1:5" ht="15" customHeight="1" x14ac:dyDescent="0.25">
      <c r="A1" s="796" t="s">
        <v>887</v>
      </c>
      <c r="B1" s="796"/>
      <c r="C1" s="796"/>
      <c r="D1" s="796"/>
    </row>
    <row r="2" spans="1:5" ht="15" customHeight="1" x14ac:dyDescent="0.25">
      <c r="A2" s="797" t="s">
        <v>397</v>
      </c>
      <c r="B2" s="797"/>
      <c r="C2" s="797"/>
      <c r="D2" s="797"/>
      <c r="E2" s="353" t="s">
        <v>612</v>
      </c>
    </row>
    <row r="3" spans="1:5" ht="15" customHeight="1" x14ac:dyDescent="0.25">
      <c r="A3" s="797" t="s">
        <v>398</v>
      </c>
      <c r="B3" s="797"/>
      <c r="C3" s="797"/>
      <c r="D3" s="797"/>
    </row>
    <row r="4" spans="1:5" ht="15" x14ac:dyDescent="0.25">
      <c r="A4" s="797" t="s">
        <v>395</v>
      </c>
      <c r="B4" s="797"/>
      <c r="C4" s="797"/>
      <c r="D4" s="797"/>
    </row>
    <row r="5" spans="1:5" ht="15" x14ac:dyDescent="0.25">
      <c r="A5" s="797" t="s">
        <v>212</v>
      </c>
      <c r="B5" s="797"/>
      <c r="C5" s="797"/>
      <c r="D5" s="797"/>
    </row>
    <row r="6" spans="1:5" ht="15" x14ac:dyDescent="0.25">
      <c r="A6" s="798" t="s">
        <v>210</v>
      </c>
      <c r="B6" s="798"/>
      <c r="C6" s="798"/>
      <c r="D6" s="798"/>
    </row>
    <row r="7" spans="1:5" s="503" customFormat="1" ht="27.75" customHeight="1" x14ac:dyDescent="0.25">
      <c r="A7" s="640" t="s">
        <v>396</v>
      </c>
      <c r="B7" s="504" t="s">
        <v>0</v>
      </c>
      <c r="C7" s="504" t="s">
        <v>38</v>
      </c>
      <c r="D7" s="504" t="s">
        <v>39</v>
      </c>
    </row>
    <row r="8" spans="1:5" s="169" customFormat="1" x14ac:dyDescent="0.2">
      <c r="A8" s="170"/>
      <c r="B8" s="171"/>
      <c r="C8" s="171"/>
      <c r="D8" s="171"/>
    </row>
    <row r="9" spans="1:5" s="555" customFormat="1" x14ac:dyDescent="0.2">
      <c r="A9" s="173" t="s">
        <v>0</v>
      </c>
      <c r="B9" s="554">
        <f>SUM(B10:B22)</f>
        <v>1231</v>
      </c>
      <c r="C9" s="554">
        <f>SUM(C10:C22)</f>
        <v>709</v>
      </c>
      <c r="D9" s="554">
        <f>SUM(D10:D22)</f>
        <v>522</v>
      </c>
    </row>
    <row r="10" spans="1:5" x14ac:dyDescent="0.2">
      <c r="A10" s="188">
        <v>18</v>
      </c>
      <c r="B10" s="524">
        <v>1</v>
      </c>
      <c r="C10" s="524">
        <v>1</v>
      </c>
      <c r="D10" s="524">
        <v>0</v>
      </c>
    </row>
    <row r="11" spans="1:5" x14ac:dyDescent="0.2">
      <c r="A11" s="188">
        <v>19</v>
      </c>
      <c r="B11" s="524">
        <v>2</v>
      </c>
      <c r="C11" s="524">
        <v>1</v>
      </c>
      <c r="D11" s="524">
        <v>1</v>
      </c>
    </row>
    <row r="12" spans="1:5" x14ac:dyDescent="0.2">
      <c r="A12" s="188">
        <v>20</v>
      </c>
      <c r="B12" s="524">
        <v>4</v>
      </c>
      <c r="C12" s="524">
        <v>2</v>
      </c>
      <c r="D12" s="524">
        <v>2</v>
      </c>
    </row>
    <row r="13" spans="1:5" x14ac:dyDescent="0.2">
      <c r="A13" s="188">
        <v>21</v>
      </c>
      <c r="B13" s="524">
        <v>7</v>
      </c>
      <c r="C13" s="524">
        <v>3</v>
      </c>
      <c r="D13" s="524">
        <v>4</v>
      </c>
    </row>
    <row r="14" spans="1:5" x14ac:dyDescent="0.2">
      <c r="A14" s="188">
        <v>22</v>
      </c>
      <c r="B14" s="524">
        <v>18</v>
      </c>
      <c r="C14" s="524">
        <v>9</v>
      </c>
      <c r="D14" s="524">
        <v>9</v>
      </c>
    </row>
    <row r="15" spans="1:5" x14ac:dyDescent="0.2">
      <c r="A15" s="188">
        <v>23</v>
      </c>
      <c r="B15" s="524">
        <v>33</v>
      </c>
      <c r="C15" s="524">
        <v>21</v>
      </c>
      <c r="D15" s="524">
        <v>12</v>
      </c>
    </row>
    <row r="16" spans="1:5" x14ac:dyDescent="0.2">
      <c r="A16" s="188">
        <v>24</v>
      </c>
      <c r="B16" s="524">
        <v>30</v>
      </c>
      <c r="C16" s="524">
        <v>21</v>
      </c>
      <c r="D16" s="524">
        <v>9</v>
      </c>
    </row>
    <row r="17" spans="1:4" x14ac:dyDescent="0.2">
      <c r="A17" s="165" t="s">
        <v>236</v>
      </c>
      <c r="B17" s="524">
        <v>254</v>
      </c>
      <c r="C17" s="524">
        <v>146</v>
      </c>
      <c r="D17" s="524">
        <v>108</v>
      </c>
    </row>
    <row r="18" spans="1:4" x14ac:dyDescent="0.2">
      <c r="A18" s="165" t="s">
        <v>237</v>
      </c>
      <c r="B18" s="524">
        <v>227</v>
      </c>
      <c r="C18" s="524">
        <v>132</v>
      </c>
      <c r="D18" s="524">
        <v>95</v>
      </c>
    </row>
    <row r="19" spans="1:4" x14ac:dyDescent="0.2">
      <c r="A19" s="165" t="s">
        <v>238</v>
      </c>
      <c r="B19" s="524">
        <v>241</v>
      </c>
      <c r="C19" s="524">
        <v>138</v>
      </c>
      <c r="D19" s="524">
        <v>103</v>
      </c>
    </row>
    <row r="20" spans="1:4" x14ac:dyDescent="0.2">
      <c r="A20" s="165" t="s">
        <v>239</v>
      </c>
      <c r="B20" s="524">
        <v>144</v>
      </c>
      <c r="C20" s="524">
        <v>88</v>
      </c>
      <c r="D20" s="524">
        <v>56</v>
      </c>
    </row>
    <row r="21" spans="1:4" x14ac:dyDescent="0.2">
      <c r="A21" s="165" t="s">
        <v>240</v>
      </c>
      <c r="B21" s="524">
        <v>103</v>
      </c>
      <c r="C21" s="524">
        <v>56</v>
      </c>
      <c r="D21" s="524">
        <v>47</v>
      </c>
    </row>
    <row r="22" spans="1:4" ht="13.5" thickBot="1" x14ac:dyDescent="0.25">
      <c r="A22" s="166" t="s">
        <v>241</v>
      </c>
      <c r="B22" s="520">
        <v>167</v>
      </c>
      <c r="C22" s="520">
        <v>91</v>
      </c>
      <c r="D22" s="520">
        <v>76</v>
      </c>
    </row>
    <row r="23" spans="1:4" ht="21.75" customHeight="1" x14ac:dyDescent="0.2">
      <c r="A23" s="802" t="s">
        <v>486</v>
      </c>
      <c r="B23" s="802"/>
      <c r="C23" s="802"/>
      <c r="D23" s="802"/>
    </row>
    <row r="24" spans="1:4" ht="21.75" customHeight="1" x14ac:dyDescent="0.2">
      <c r="A24" s="803"/>
      <c r="B24" s="803"/>
      <c r="C24" s="803"/>
      <c r="D24" s="803"/>
    </row>
    <row r="25" spans="1:4" s="176" customFormat="1" ht="15" customHeight="1" x14ac:dyDescent="0.2">
      <c r="A25" s="35" t="s">
        <v>24</v>
      </c>
    </row>
  </sheetData>
  <mergeCells count="7">
    <mergeCell ref="A23:D24"/>
    <mergeCell ref="A6:D6"/>
    <mergeCell ref="A3:D3"/>
    <mergeCell ref="A1:D1"/>
    <mergeCell ref="A2:D2"/>
    <mergeCell ref="A4:D4"/>
    <mergeCell ref="A5:D5"/>
  </mergeCells>
  <conditionalFormatting sqref="B10:D22">
    <cfRule type="cellIs" dxfId="286" priority="11" operator="equal">
      <formula>0</formula>
    </cfRule>
  </conditionalFormatting>
  <conditionalFormatting sqref="B9:D9">
    <cfRule type="cellIs" dxfId="285" priority="10" operator="equal">
      <formula>0</formula>
    </cfRule>
  </conditionalFormatting>
  <hyperlinks>
    <hyperlink ref="E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622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4"/>
  <sheetViews>
    <sheetView showGridLines="0" zoomScaleNormal="100" zoomScaleSheetLayoutView="100" workbookViewId="0">
      <selection activeCell="F14" sqref="F14"/>
    </sheetView>
  </sheetViews>
  <sheetFormatPr baseColWidth="10" defaultColWidth="11" defaultRowHeight="12.75" x14ac:dyDescent="0.2"/>
  <cols>
    <col min="1" max="1" width="15.375" style="168" customWidth="1"/>
    <col min="2" max="4" width="6.375" style="517" customWidth="1"/>
    <col min="5" max="5" width="1.125" style="517" customWidth="1"/>
    <col min="6" max="8" width="5.875" style="517" customWidth="1"/>
    <col min="9" max="9" width="1" style="517" customWidth="1"/>
    <col min="10" max="12" width="6.375" style="517" customWidth="1"/>
    <col min="13" max="13" width="1" style="517" customWidth="1"/>
    <col min="14" max="16" width="5.75" style="517" customWidth="1"/>
    <col min="17" max="17" width="1" style="517" customWidth="1"/>
    <col min="18" max="20" width="5.875" style="517" customWidth="1"/>
    <col min="21" max="21" width="1" style="517" customWidth="1"/>
    <col min="22" max="24" width="5.375" style="517" customWidth="1"/>
    <col min="25" max="25" width="1" style="517" customWidth="1"/>
    <col min="26" max="28" width="5.125" style="517" customWidth="1"/>
    <col min="29" max="16384" width="11" style="134"/>
  </cols>
  <sheetData>
    <row r="1" spans="1:29" ht="15" customHeight="1" x14ac:dyDescent="0.25">
      <c r="A1" s="796" t="s">
        <v>886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399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27.75" customHeight="1" x14ac:dyDescent="0.25">
      <c r="A6" s="800" t="s">
        <v>249</v>
      </c>
      <c r="B6" s="795" t="s">
        <v>0</v>
      </c>
      <c r="C6" s="795"/>
      <c r="D6" s="795"/>
      <c r="E6" s="511"/>
      <c r="F6" s="823" t="s">
        <v>385</v>
      </c>
      <c r="G6" s="823"/>
      <c r="H6" s="823"/>
      <c r="I6" s="511"/>
      <c r="J6" s="795" t="s">
        <v>6</v>
      </c>
      <c r="K6" s="795"/>
      <c r="L6" s="795"/>
      <c r="M6" s="511"/>
      <c r="N6" s="795" t="s">
        <v>356</v>
      </c>
      <c r="O6" s="795"/>
      <c r="P6" s="795"/>
      <c r="Q6" s="511"/>
      <c r="R6" s="823" t="s">
        <v>403</v>
      </c>
      <c r="S6" s="823"/>
      <c r="T6" s="823"/>
      <c r="U6" s="511"/>
      <c r="V6" s="795" t="s">
        <v>623</v>
      </c>
      <c r="W6" s="795"/>
      <c r="X6" s="795"/>
      <c r="Y6" s="511"/>
      <c r="Z6" s="823" t="s">
        <v>479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SUM(B10:B12)</f>
        <v>170871</v>
      </c>
      <c r="C9" s="554">
        <f t="shared" ref="C9:D9" si="0">SUM(C10:C12)</f>
        <v>103804</v>
      </c>
      <c r="D9" s="554">
        <f t="shared" si="0"/>
        <v>67067</v>
      </c>
      <c r="E9" s="554"/>
      <c r="F9" s="554">
        <f>SUM(F10:F12)</f>
        <v>16467</v>
      </c>
      <c r="G9" s="554">
        <f t="shared" ref="G9:H9" si="1">SUM(G10:G12)</f>
        <v>10900</v>
      </c>
      <c r="H9" s="554">
        <f t="shared" si="1"/>
        <v>5567</v>
      </c>
      <c r="I9" s="554"/>
      <c r="J9" s="554">
        <f t="shared" ref="J9:L9" si="2">SUM(J10:J12)</f>
        <v>126710</v>
      </c>
      <c r="K9" s="554">
        <f t="shared" si="2"/>
        <v>77101</v>
      </c>
      <c r="L9" s="554">
        <f t="shared" si="2"/>
        <v>49609</v>
      </c>
      <c r="M9" s="554"/>
      <c r="N9" s="554">
        <f t="shared" ref="N9:P9" si="3">SUM(N10:N12)</f>
        <v>16532</v>
      </c>
      <c r="O9" s="554">
        <f t="shared" si="3"/>
        <v>9734</v>
      </c>
      <c r="P9" s="554">
        <f t="shared" si="3"/>
        <v>6798</v>
      </c>
      <c r="Q9" s="554"/>
      <c r="R9" s="554">
        <f t="shared" ref="R9:T9" si="4">SUM(R10:R12)</f>
        <v>10417</v>
      </c>
      <c r="S9" s="554">
        <f t="shared" si="4"/>
        <v>5655</v>
      </c>
      <c r="T9" s="554">
        <f t="shared" si="4"/>
        <v>4762</v>
      </c>
      <c r="U9" s="554"/>
      <c r="V9" s="554">
        <f>102+116</f>
        <v>218</v>
      </c>
      <c r="W9" s="554">
        <f>66+66</f>
        <v>132</v>
      </c>
      <c r="X9" s="554">
        <f>36+50</f>
        <v>86</v>
      </c>
      <c r="Y9" s="554"/>
      <c r="Z9" s="554">
        <v>527</v>
      </c>
      <c r="AA9" s="554">
        <v>282</v>
      </c>
      <c r="AB9" s="554">
        <v>245</v>
      </c>
    </row>
    <row r="10" spans="1:29" x14ac:dyDescent="0.2">
      <c r="A10" s="184" t="s">
        <v>1</v>
      </c>
      <c r="B10" s="516">
        <f>+F10+J10+N10+R10+V10+Z10</f>
        <v>159582</v>
      </c>
      <c r="C10" s="516">
        <f>+G10+K10+O10+S10+W10+AA10</f>
        <v>96970</v>
      </c>
      <c r="D10" s="516">
        <f>+B10-C10</f>
        <v>62612</v>
      </c>
      <c r="E10" s="516"/>
      <c r="F10" s="516">
        <f t="shared" ref="F10:H11" si="5">+F15+F20</f>
        <v>15022</v>
      </c>
      <c r="G10" s="516">
        <f t="shared" si="5"/>
        <v>9960</v>
      </c>
      <c r="H10" s="516">
        <f t="shared" si="5"/>
        <v>5062</v>
      </c>
      <c r="I10" s="516"/>
      <c r="J10" s="516">
        <f t="shared" ref="J10:L11" si="6">+J15+J20</f>
        <v>121695</v>
      </c>
      <c r="K10" s="516">
        <f t="shared" si="6"/>
        <v>74014</v>
      </c>
      <c r="L10" s="516">
        <f t="shared" si="6"/>
        <v>47681</v>
      </c>
      <c r="M10" s="516"/>
      <c r="N10" s="516">
        <f t="shared" ref="N10:P11" si="7">+N15+N20</f>
        <v>13505</v>
      </c>
      <c r="O10" s="516">
        <f t="shared" si="7"/>
        <v>7938</v>
      </c>
      <c r="P10" s="516">
        <f t="shared" si="7"/>
        <v>5567</v>
      </c>
      <c r="Q10" s="516"/>
      <c r="R10" s="516">
        <f t="shared" ref="R10:T11" si="8">+R15+R20</f>
        <v>8615</v>
      </c>
      <c r="S10" s="516">
        <f t="shared" si="8"/>
        <v>4644</v>
      </c>
      <c r="T10" s="516">
        <f t="shared" si="8"/>
        <v>3971</v>
      </c>
      <c r="U10" s="516"/>
      <c r="V10" s="516">
        <f>102+116</f>
        <v>218</v>
      </c>
      <c r="W10" s="516">
        <f>66+66</f>
        <v>132</v>
      </c>
      <c r="X10" s="516">
        <f>36+50</f>
        <v>86</v>
      </c>
      <c r="Y10" s="516"/>
      <c r="Z10" s="516">
        <v>527</v>
      </c>
      <c r="AA10" s="516">
        <v>282</v>
      </c>
      <c r="AB10" s="516">
        <v>245</v>
      </c>
    </row>
    <row r="11" spans="1:29" x14ac:dyDescent="0.2">
      <c r="A11" s="184" t="s">
        <v>2</v>
      </c>
      <c r="B11" s="516">
        <f>+F11+J11+N11+R11</f>
        <v>9765</v>
      </c>
      <c r="C11" s="516">
        <f>+G11+K11+O11+S11</f>
        <v>5945</v>
      </c>
      <c r="D11" s="516">
        <f t="shared" ref="D11:D12" si="9">+B11-C11</f>
        <v>3820</v>
      </c>
      <c r="E11" s="516"/>
      <c r="F11" s="516">
        <f t="shared" si="5"/>
        <v>1292</v>
      </c>
      <c r="G11" s="516">
        <f t="shared" si="5"/>
        <v>831</v>
      </c>
      <c r="H11" s="516">
        <f t="shared" si="5"/>
        <v>461</v>
      </c>
      <c r="I11" s="516"/>
      <c r="J11" s="516">
        <f t="shared" si="6"/>
        <v>4464</v>
      </c>
      <c r="K11" s="516">
        <f t="shared" si="6"/>
        <v>2776</v>
      </c>
      <c r="L11" s="516">
        <f t="shared" si="6"/>
        <v>1688</v>
      </c>
      <c r="M11" s="516"/>
      <c r="N11" s="516">
        <f t="shared" si="7"/>
        <v>2508</v>
      </c>
      <c r="O11" s="516">
        <f t="shared" si="7"/>
        <v>1495</v>
      </c>
      <c r="P11" s="516">
        <f t="shared" si="7"/>
        <v>1013</v>
      </c>
      <c r="Q11" s="516"/>
      <c r="R11" s="516">
        <f t="shared" si="8"/>
        <v>1501</v>
      </c>
      <c r="S11" s="516">
        <f t="shared" si="8"/>
        <v>843</v>
      </c>
      <c r="T11" s="516">
        <f t="shared" si="8"/>
        <v>658</v>
      </c>
      <c r="U11" s="516"/>
      <c r="V11" s="516" t="s">
        <v>8</v>
      </c>
      <c r="W11" s="516" t="s">
        <v>8</v>
      </c>
      <c r="X11" s="516" t="s">
        <v>8</v>
      </c>
      <c r="Y11" s="516"/>
      <c r="Z11" s="516" t="s">
        <v>8</v>
      </c>
      <c r="AA11" s="516" t="s">
        <v>8</v>
      </c>
      <c r="AB11" s="516" t="s">
        <v>8</v>
      </c>
    </row>
    <row r="12" spans="1:29" x14ac:dyDescent="0.2">
      <c r="A12" s="184" t="s">
        <v>211</v>
      </c>
      <c r="B12" s="516">
        <f>+F12+J12+N12+R12</f>
        <v>1524</v>
      </c>
      <c r="C12" s="516">
        <f>+G12+K12+O12+S12</f>
        <v>889</v>
      </c>
      <c r="D12" s="516">
        <f t="shared" si="9"/>
        <v>635</v>
      </c>
      <c r="E12" s="516"/>
      <c r="F12" s="516">
        <f>+F17</f>
        <v>153</v>
      </c>
      <c r="G12" s="516">
        <f>+G17</f>
        <v>109</v>
      </c>
      <c r="H12" s="516">
        <f>+H17</f>
        <v>44</v>
      </c>
      <c r="I12" s="516"/>
      <c r="J12" s="516">
        <f>+J17</f>
        <v>551</v>
      </c>
      <c r="K12" s="516">
        <f>+K17</f>
        <v>311</v>
      </c>
      <c r="L12" s="516">
        <f>+L17</f>
        <v>240</v>
      </c>
      <c r="M12" s="516"/>
      <c r="N12" s="516">
        <f>+N17</f>
        <v>519</v>
      </c>
      <c r="O12" s="516">
        <f>+O17</f>
        <v>301</v>
      </c>
      <c r="P12" s="516">
        <f>+P17</f>
        <v>218</v>
      </c>
      <c r="Q12" s="516"/>
      <c r="R12" s="516">
        <f>+R17</f>
        <v>301</v>
      </c>
      <c r="S12" s="516">
        <f>+S17</f>
        <v>168</v>
      </c>
      <c r="T12" s="516">
        <f>+T17</f>
        <v>133</v>
      </c>
      <c r="U12" s="516"/>
      <c r="V12" s="516" t="s">
        <v>8</v>
      </c>
      <c r="W12" s="516" t="s">
        <v>8</v>
      </c>
      <c r="X12" s="516" t="s">
        <v>8</v>
      </c>
      <c r="Y12" s="516"/>
      <c r="Z12" s="516" t="s">
        <v>8</v>
      </c>
      <c r="AA12" s="516" t="s">
        <v>8</v>
      </c>
      <c r="AB12" s="516" t="s">
        <v>8</v>
      </c>
    </row>
    <row r="13" spans="1:29" x14ac:dyDescent="0.2"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  <c r="Y13" s="516"/>
      <c r="Z13" s="516"/>
      <c r="AA13" s="516"/>
      <c r="AB13" s="516"/>
    </row>
    <row r="14" spans="1:29" s="555" customFormat="1" x14ac:dyDescent="0.2">
      <c r="A14" s="173" t="s">
        <v>214</v>
      </c>
      <c r="B14" s="554">
        <f>SUM(B15:B17)</f>
        <v>121540</v>
      </c>
      <c r="C14" s="554">
        <f t="shared" ref="C14:D14" si="10">SUM(C15:C17)</f>
        <v>74241</v>
      </c>
      <c r="D14" s="554">
        <f t="shared" si="10"/>
        <v>47299</v>
      </c>
      <c r="E14" s="554"/>
      <c r="F14" s="554">
        <v>12778</v>
      </c>
      <c r="G14" s="554">
        <v>8416</v>
      </c>
      <c r="H14" s="554">
        <v>4362</v>
      </c>
      <c r="I14" s="554"/>
      <c r="J14" s="554">
        <v>86181</v>
      </c>
      <c r="K14" s="554">
        <v>52891</v>
      </c>
      <c r="L14" s="554">
        <v>33290</v>
      </c>
      <c r="M14" s="554"/>
      <c r="N14" s="554">
        <v>13429</v>
      </c>
      <c r="O14" s="554">
        <v>7950</v>
      </c>
      <c r="P14" s="554">
        <v>5479</v>
      </c>
      <c r="Q14" s="554"/>
      <c r="R14" s="554">
        <v>8407</v>
      </c>
      <c r="S14" s="554">
        <v>4570</v>
      </c>
      <c r="T14" s="554">
        <v>3837</v>
      </c>
      <c r="U14" s="554"/>
      <c r="V14" s="554">
        <f>102+116</f>
        <v>218</v>
      </c>
      <c r="W14" s="554">
        <f>66+66</f>
        <v>132</v>
      </c>
      <c r="X14" s="554">
        <f>36+50</f>
        <v>86</v>
      </c>
      <c r="Y14" s="554"/>
      <c r="Z14" s="554">
        <v>527</v>
      </c>
      <c r="AA14" s="554">
        <v>282</v>
      </c>
      <c r="AB14" s="554">
        <v>245</v>
      </c>
    </row>
    <row r="15" spans="1:29" x14ac:dyDescent="0.2">
      <c r="A15" s="184" t="s">
        <v>1</v>
      </c>
      <c r="B15" s="516">
        <f>+F15+J15+N15+R15+V15+Z15</f>
        <v>110592</v>
      </c>
      <c r="C15" s="516">
        <f>+G15+K15+O15+S15+W15+AA15</f>
        <v>67625</v>
      </c>
      <c r="D15" s="516">
        <f>+B15-C15</f>
        <v>42967</v>
      </c>
      <c r="E15" s="600"/>
      <c r="F15" s="516">
        <v>11390</v>
      </c>
      <c r="G15" s="516">
        <v>7514</v>
      </c>
      <c r="H15" s="516">
        <v>3876</v>
      </c>
      <c r="I15" s="516"/>
      <c r="J15" s="516">
        <v>81376</v>
      </c>
      <c r="K15" s="516">
        <v>49938</v>
      </c>
      <c r="L15" s="516">
        <v>31438</v>
      </c>
      <c r="M15" s="516"/>
      <c r="N15" s="516">
        <v>10452</v>
      </c>
      <c r="O15" s="516">
        <v>6187</v>
      </c>
      <c r="P15" s="516">
        <v>4265</v>
      </c>
      <c r="Q15" s="516"/>
      <c r="R15" s="516">
        <v>6629</v>
      </c>
      <c r="S15" s="516">
        <v>3572</v>
      </c>
      <c r="T15" s="516">
        <v>3057</v>
      </c>
      <c r="U15" s="516"/>
      <c r="V15" s="516">
        <f>102+116</f>
        <v>218</v>
      </c>
      <c r="W15" s="516">
        <f>66+66</f>
        <v>132</v>
      </c>
      <c r="X15" s="516">
        <f>36+50</f>
        <v>86</v>
      </c>
      <c r="Y15" s="516"/>
      <c r="Z15" s="516">
        <v>527</v>
      </c>
      <c r="AA15" s="516">
        <v>282</v>
      </c>
      <c r="AB15" s="516">
        <v>245</v>
      </c>
    </row>
    <row r="16" spans="1:29" x14ac:dyDescent="0.2">
      <c r="A16" s="184" t="s">
        <v>2</v>
      </c>
      <c r="B16" s="516">
        <f>+F16+J16+N16+R16</f>
        <v>9424</v>
      </c>
      <c r="C16" s="516">
        <f>+G16+K16+O16+S16</f>
        <v>5727</v>
      </c>
      <c r="D16" s="516">
        <f t="shared" ref="D16:D17" si="11">+B16-C16</f>
        <v>3697</v>
      </c>
      <c r="E16" s="600"/>
      <c r="F16" s="516">
        <v>1235</v>
      </c>
      <c r="G16" s="516">
        <v>793</v>
      </c>
      <c r="H16" s="516">
        <v>442</v>
      </c>
      <c r="I16" s="516"/>
      <c r="J16" s="516">
        <v>4254</v>
      </c>
      <c r="K16" s="516">
        <v>2642</v>
      </c>
      <c r="L16" s="516">
        <v>1612</v>
      </c>
      <c r="M16" s="516"/>
      <c r="N16" s="516">
        <v>2458</v>
      </c>
      <c r="O16" s="516">
        <v>1462</v>
      </c>
      <c r="P16" s="516">
        <v>996</v>
      </c>
      <c r="Q16" s="516"/>
      <c r="R16" s="516">
        <v>1477</v>
      </c>
      <c r="S16" s="516">
        <v>830</v>
      </c>
      <c r="T16" s="516">
        <v>647</v>
      </c>
      <c r="U16" s="516"/>
      <c r="V16" s="516" t="s">
        <v>8</v>
      </c>
      <c r="W16" s="516" t="s">
        <v>8</v>
      </c>
      <c r="X16" s="516" t="s">
        <v>8</v>
      </c>
      <c r="Y16" s="516"/>
      <c r="Z16" s="516" t="s">
        <v>8</v>
      </c>
      <c r="AA16" s="516" t="s">
        <v>8</v>
      </c>
      <c r="AB16" s="516" t="s">
        <v>8</v>
      </c>
    </row>
    <row r="17" spans="1:28" x14ac:dyDescent="0.2">
      <c r="A17" s="184" t="s">
        <v>211</v>
      </c>
      <c r="B17" s="516">
        <f>+F17+J17+N17+R17</f>
        <v>1524</v>
      </c>
      <c r="C17" s="516">
        <f>+G17+K17+O17+S17</f>
        <v>889</v>
      </c>
      <c r="D17" s="516">
        <f t="shared" si="11"/>
        <v>635</v>
      </c>
      <c r="E17" s="600"/>
      <c r="F17" s="516">
        <v>153</v>
      </c>
      <c r="G17" s="516">
        <v>109</v>
      </c>
      <c r="H17" s="516">
        <v>44</v>
      </c>
      <c r="I17" s="516"/>
      <c r="J17" s="516">
        <v>551</v>
      </c>
      <c r="K17" s="516">
        <v>311</v>
      </c>
      <c r="L17" s="516">
        <v>240</v>
      </c>
      <c r="M17" s="516"/>
      <c r="N17" s="516">
        <v>519</v>
      </c>
      <c r="O17" s="516">
        <v>301</v>
      </c>
      <c r="P17" s="516">
        <v>218</v>
      </c>
      <c r="Q17" s="516"/>
      <c r="R17" s="516">
        <v>301</v>
      </c>
      <c r="S17" s="516">
        <v>168</v>
      </c>
      <c r="T17" s="516">
        <v>133</v>
      </c>
      <c r="U17" s="516"/>
      <c r="V17" s="516" t="s">
        <v>8</v>
      </c>
      <c r="W17" s="516" t="s">
        <v>8</v>
      </c>
      <c r="X17" s="516" t="s">
        <v>8</v>
      </c>
      <c r="Y17" s="516"/>
      <c r="Z17" s="516" t="s">
        <v>8</v>
      </c>
      <c r="AA17" s="516" t="s">
        <v>8</v>
      </c>
      <c r="AB17" s="516" t="s">
        <v>8</v>
      </c>
    </row>
    <row r="18" spans="1:28" x14ac:dyDescent="0.2">
      <c r="B18" s="600"/>
      <c r="C18" s="600"/>
      <c r="D18" s="600"/>
      <c r="E18" s="600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  <c r="Y18" s="516"/>
      <c r="Z18" s="516"/>
      <c r="AA18" s="516"/>
      <c r="AB18" s="516"/>
    </row>
    <row r="19" spans="1:28" s="555" customFormat="1" x14ac:dyDescent="0.2">
      <c r="A19" s="175" t="s">
        <v>213</v>
      </c>
      <c r="B19" s="554">
        <f>SUM(B20:B22)</f>
        <v>49331</v>
      </c>
      <c r="C19" s="554">
        <f t="shared" ref="C19:D19" si="12">SUM(C20:C22)</f>
        <v>29563</v>
      </c>
      <c r="D19" s="554">
        <f t="shared" si="12"/>
        <v>19768</v>
      </c>
      <c r="E19" s="554"/>
      <c r="F19" s="554">
        <v>3689</v>
      </c>
      <c r="G19" s="554">
        <v>2484</v>
      </c>
      <c r="H19" s="554">
        <v>1205</v>
      </c>
      <c r="I19" s="554"/>
      <c r="J19" s="554">
        <v>40529</v>
      </c>
      <c r="K19" s="554">
        <v>24210</v>
      </c>
      <c r="L19" s="554">
        <v>16319</v>
      </c>
      <c r="M19" s="554"/>
      <c r="N19" s="554">
        <v>3103</v>
      </c>
      <c r="O19" s="554">
        <v>1784</v>
      </c>
      <c r="P19" s="554">
        <v>1319</v>
      </c>
      <c r="Q19" s="554"/>
      <c r="R19" s="554">
        <v>2010</v>
      </c>
      <c r="S19" s="554">
        <v>1085</v>
      </c>
      <c r="T19" s="554">
        <v>925</v>
      </c>
      <c r="U19" s="554"/>
      <c r="V19" s="554" t="s">
        <v>8</v>
      </c>
      <c r="W19" s="554" t="s">
        <v>8</v>
      </c>
      <c r="X19" s="554" t="s">
        <v>8</v>
      </c>
      <c r="Y19" s="554"/>
      <c r="Z19" s="554" t="s">
        <v>8</v>
      </c>
      <c r="AA19" s="554" t="s">
        <v>8</v>
      </c>
      <c r="AB19" s="554" t="s">
        <v>8</v>
      </c>
    </row>
    <row r="20" spans="1:28" x14ac:dyDescent="0.2">
      <c r="A20" s="186" t="s">
        <v>1</v>
      </c>
      <c r="B20" s="516">
        <f>+F20+J20+N20+R20</f>
        <v>48990</v>
      </c>
      <c r="C20" s="516">
        <f>+G20+K20+O20+S20</f>
        <v>29345</v>
      </c>
      <c r="D20" s="516">
        <f>+B20-C20</f>
        <v>19645</v>
      </c>
      <c r="E20" s="600"/>
      <c r="F20" s="516">
        <v>3632</v>
      </c>
      <c r="G20" s="516">
        <v>2446</v>
      </c>
      <c r="H20" s="516">
        <v>1186</v>
      </c>
      <c r="I20" s="516"/>
      <c r="J20" s="516">
        <v>40319</v>
      </c>
      <c r="K20" s="516">
        <v>24076</v>
      </c>
      <c r="L20" s="516">
        <v>16243</v>
      </c>
      <c r="M20" s="516"/>
      <c r="N20" s="516">
        <v>3053</v>
      </c>
      <c r="O20" s="516">
        <v>1751</v>
      </c>
      <c r="P20" s="516">
        <v>1302</v>
      </c>
      <c r="Q20" s="516"/>
      <c r="R20" s="516">
        <v>1986</v>
      </c>
      <c r="S20" s="516">
        <v>1072</v>
      </c>
      <c r="T20" s="516">
        <v>914</v>
      </c>
      <c r="U20" s="516"/>
      <c r="V20" s="516" t="s">
        <v>8</v>
      </c>
      <c r="W20" s="516" t="s">
        <v>8</v>
      </c>
      <c r="X20" s="516" t="s">
        <v>8</v>
      </c>
      <c r="Y20" s="516"/>
      <c r="Z20" s="516" t="s">
        <v>8</v>
      </c>
      <c r="AA20" s="516" t="s">
        <v>8</v>
      </c>
      <c r="AB20" s="516" t="s">
        <v>8</v>
      </c>
    </row>
    <row r="21" spans="1:28" x14ac:dyDescent="0.2">
      <c r="A21" s="186" t="s">
        <v>2</v>
      </c>
      <c r="B21" s="516">
        <f>+F21+J21+N21+R21</f>
        <v>341</v>
      </c>
      <c r="C21" s="516">
        <f>+G21+K21+O21+S21</f>
        <v>218</v>
      </c>
      <c r="D21" s="516">
        <f t="shared" ref="D21" si="13">+B21-C21</f>
        <v>123</v>
      </c>
      <c r="E21" s="600"/>
      <c r="F21" s="537">
        <v>57</v>
      </c>
      <c r="G21" s="537">
        <v>38</v>
      </c>
      <c r="H21" s="537">
        <v>19</v>
      </c>
      <c r="I21" s="537"/>
      <c r="J21" s="537">
        <v>210</v>
      </c>
      <c r="K21" s="537">
        <v>134</v>
      </c>
      <c r="L21" s="537">
        <v>76</v>
      </c>
      <c r="M21" s="537"/>
      <c r="N21" s="537">
        <v>50</v>
      </c>
      <c r="O21" s="537">
        <v>33</v>
      </c>
      <c r="P21" s="537">
        <v>17</v>
      </c>
      <c r="Q21" s="537"/>
      <c r="R21" s="537">
        <v>24</v>
      </c>
      <c r="S21" s="537">
        <v>13</v>
      </c>
      <c r="T21" s="537">
        <v>11</v>
      </c>
      <c r="U21" s="537"/>
      <c r="V21" s="516" t="s">
        <v>8</v>
      </c>
      <c r="W21" s="516" t="s">
        <v>8</v>
      </c>
      <c r="X21" s="516" t="s">
        <v>8</v>
      </c>
      <c r="Y21" s="516"/>
      <c r="Z21" s="516" t="s">
        <v>8</v>
      </c>
      <c r="AA21" s="516" t="s">
        <v>8</v>
      </c>
      <c r="AB21" s="516" t="s">
        <v>8</v>
      </c>
    </row>
    <row r="22" spans="1:28" ht="13.5" thickBot="1" x14ac:dyDescent="0.25">
      <c r="A22" s="185" t="s">
        <v>211</v>
      </c>
      <c r="B22" s="525" t="s">
        <v>8</v>
      </c>
      <c r="C22" s="525" t="s">
        <v>8</v>
      </c>
      <c r="D22" s="525" t="s">
        <v>8</v>
      </c>
      <c r="E22" s="525"/>
      <c r="F22" s="525" t="s">
        <v>8</v>
      </c>
      <c r="G22" s="525" t="s">
        <v>8</v>
      </c>
      <c r="H22" s="525" t="s">
        <v>8</v>
      </c>
      <c r="I22" s="525"/>
      <c r="J22" s="525" t="s">
        <v>8</v>
      </c>
      <c r="K22" s="525" t="s">
        <v>8</v>
      </c>
      <c r="L22" s="525" t="s">
        <v>8</v>
      </c>
      <c r="M22" s="525"/>
      <c r="N22" s="525" t="s">
        <v>8</v>
      </c>
      <c r="O22" s="525" t="s">
        <v>8</v>
      </c>
      <c r="P22" s="525" t="s">
        <v>8</v>
      </c>
      <c r="Q22" s="525"/>
      <c r="R22" s="525" t="s">
        <v>8</v>
      </c>
      <c r="S22" s="525" t="s">
        <v>8</v>
      </c>
      <c r="T22" s="525" t="s">
        <v>8</v>
      </c>
      <c r="U22" s="525"/>
      <c r="V22" s="525" t="s">
        <v>8</v>
      </c>
      <c r="W22" s="525" t="s">
        <v>8</v>
      </c>
      <c r="X22" s="525" t="s">
        <v>8</v>
      </c>
      <c r="Y22" s="525"/>
      <c r="Z22" s="525" t="s">
        <v>8</v>
      </c>
      <c r="AA22" s="525" t="s">
        <v>8</v>
      </c>
      <c r="AB22" s="525" t="s">
        <v>8</v>
      </c>
    </row>
    <row r="23" spans="1:28" s="371" customFormat="1" ht="15" customHeight="1" x14ac:dyDescent="0.2">
      <c r="A23" s="285" t="s">
        <v>480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7"/>
      <c r="Y23" s="537"/>
      <c r="Z23" s="537"/>
      <c r="AA23" s="537"/>
      <c r="AB23" s="537"/>
    </row>
    <row r="24" spans="1:28" s="371" customFormat="1" ht="15" customHeight="1" x14ac:dyDescent="0.2">
      <c r="A24" s="35" t="s">
        <v>24</v>
      </c>
      <c r="B24" s="542"/>
      <c r="C24" s="542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/>
    </row>
  </sheetData>
  <mergeCells count="13">
    <mergeCell ref="A3:AB3"/>
    <mergeCell ref="V6:X6"/>
    <mergeCell ref="Z6:AB6"/>
    <mergeCell ref="A1:AB1"/>
    <mergeCell ref="A2:AB2"/>
    <mergeCell ref="A4:AB4"/>
    <mergeCell ref="A5:AB5"/>
    <mergeCell ref="A6:A7"/>
    <mergeCell ref="B6:D6"/>
    <mergeCell ref="F6:H6"/>
    <mergeCell ref="J6:L6"/>
    <mergeCell ref="N6:P6"/>
    <mergeCell ref="R6:T6"/>
  </mergeCells>
  <conditionalFormatting sqref="E20:P20 E21 U9:X15 U18:X18 U16:U17 U19:U20 B9:P19">
    <cfRule type="cellIs" dxfId="284" priority="58" operator="equal">
      <formula>0</formula>
    </cfRule>
  </conditionalFormatting>
  <conditionalFormatting sqref="Q17:T20 R13:T13 R15:T16">
    <cfRule type="cellIs" dxfId="283" priority="57" operator="equal">
      <formula>0</formula>
    </cfRule>
  </conditionalFormatting>
  <conditionalFormatting sqref="Q9:Q17">
    <cfRule type="cellIs" dxfId="282" priority="55" operator="equal">
      <formula>0</formula>
    </cfRule>
  </conditionalFormatting>
  <conditionalFormatting sqref="R14:T14">
    <cfRule type="cellIs" dxfId="281" priority="54" operator="equal">
      <formula>0</formula>
    </cfRule>
  </conditionalFormatting>
  <conditionalFormatting sqref="E22:P23 U22:X23">
    <cfRule type="cellIs" dxfId="280" priority="52" operator="equal">
      <formula>0</formula>
    </cfRule>
  </conditionalFormatting>
  <conditionalFormatting sqref="Q22:Q23">
    <cfRule type="cellIs" dxfId="279" priority="51" operator="equal">
      <formula>0</formula>
    </cfRule>
  </conditionalFormatting>
  <conditionalFormatting sqref="Z9:AB9 Y18:AB18 Z13:AB13">
    <cfRule type="cellIs" dxfId="278" priority="48" operator="equal">
      <formula>0</formula>
    </cfRule>
  </conditionalFormatting>
  <conditionalFormatting sqref="R10:T12">
    <cfRule type="cellIs" dxfId="277" priority="13" operator="equal">
      <formula>0</formula>
    </cfRule>
  </conditionalFormatting>
  <conditionalFormatting sqref="R9:T9">
    <cfRule type="cellIs" dxfId="276" priority="14" operator="equal">
      <formula>0</formula>
    </cfRule>
  </conditionalFormatting>
  <conditionalFormatting sqref="Y9:Y15">
    <cfRule type="cellIs" dxfId="275" priority="46" operator="equal">
      <formula>0</formula>
    </cfRule>
  </conditionalFormatting>
  <conditionalFormatting sqref="Y22:Y23">
    <cfRule type="cellIs" dxfId="274" priority="42" operator="equal">
      <formula>0</formula>
    </cfRule>
  </conditionalFormatting>
  <conditionalFormatting sqref="Q21">
    <cfRule type="cellIs" dxfId="273" priority="29" operator="equal">
      <formula>0</formula>
    </cfRule>
  </conditionalFormatting>
  <conditionalFormatting sqref="F21:P21 U21">
    <cfRule type="cellIs" dxfId="272" priority="30" operator="equal">
      <formula>0</formula>
    </cfRule>
  </conditionalFormatting>
  <conditionalFormatting sqref="R21:T21">
    <cfRule type="cellIs" dxfId="271" priority="28" operator="equal">
      <formula>0</formula>
    </cfRule>
  </conditionalFormatting>
  <conditionalFormatting sqref="B20:D23">
    <cfRule type="cellIs" dxfId="270" priority="15" operator="equal">
      <formula>0</formula>
    </cfRule>
  </conditionalFormatting>
  <conditionalFormatting sqref="R22:T23">
    <cfRule type="cellIs" dxfId="269" priority="12" operator="equal">
      <formula>0</formula>
    </cfRule>
  </conditionalFormatting>
  <conditionalFormatting sqref="Z22:AB23">
    <cfRule type="cellIs" dxfId="268" priority="11" operator="equal">
      <formula>0</formula>
    </cfRule>
  </conditionalFormatting>
  <conditionalFormatting sqref="Z10:AB10">
    <cfRule type="cellIs" dxfId="267" priority="10" operator="equal">
      <formula>0</formula>
    </cfRule>
  </conditionalFormatting>
  <conditionalFormatting sqref="Z14:AB14">
    <cfRule type="cellIs" dxfId="266" priority="9" operator="equal">
      <formula>0</formula>
    </cfRule>
  </conditionalFormatting>
  <conditionalFormatting sqref="Z15:AB15">
    <cfRule type="cellIs" dxfId="265" priority="8" operator="equal">
      <formula>0</formula>
    </cfRule>
  </conditionalFormatting>
  <conditionalFormatting sqref="Z11:AB12">
    <cfRule type="cellIs" dxfId="264" priority="7" operator="equal">
      <formula>0</formula>
    </cfRule>
  </conditionalFormatting>
  <conditionalFormatting sqref="V16:X17">
    <cfRule type="cellIs" dxfId="263" priority="6" operator="equal">
      <formula>0</formula>
    </cfRule>
  </conditionalFormatting>
  <conditionalFormatting sqref="Y16:Y17">
    <cfRule type="cellIs" dxfId="262" priority="5" operator="equal">
      <formula>0</formula>
    </cfRule>
  </conditionalFormatting>
  <conditionalFormatting sqref="Z16:AB17">
    <cfRule type="cellIs" dxfId="261" priority="4" operator="equal">
      <formula>0</formula>
    </cfRule>
  </conditionalFormatting>
  <conditionalFormatting sqref="V19:X21">
    <cfRule type="cellIs" dxfId="260" priority="3" operator="equal">
      <formula>0</formula>
    </cfRule>
  </conditionalFormatting>
  <conditionalFormatting sqref="Y19:Y21">
    <cfRule type="cellIs" dxfId="259" priority="2" operator="equal">
      <formula>0</formula>
    </cfRule>
  </conditionalFormatting>
  <conditionalFormatting sqref="Z19:AB21">
    <cfRule type="cellIs" dxfId="258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59055118110236227" bottom="0.19685039370078741" header="0" footer="0"/>
  <pageSetup scale="83" fitToHeight="0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3"/>
  <sheetViews>
    <sheetView showGridLines="0" zoomScaleNormal="100" zoomScaleSheetLayoutView="100" workbookViewId="0">
      <selection activeCell="F9" sqref="F1:H1048576"/>
    </sheetView>
  </sheetViews>
  <sheetFormatPr baseColWidth="10" defaultColWidth="11" defaultRowHeight="12.75" x14ac:dyDescent="0.2"/>
  <cols>
    <col min="1" max="1" width="15.375" style="168" customWidth="1"/>
    <col min="2" max="4" width="6.25" style="517" customWidth="1"/>
    <col min="5" max="5" width="1.25" style="517" customWidth="1"/>
    <col min="6" max="8" width="5.25" style="517" customWidth="1"/>
    <col min="9" max="9" width="1.25" style="517" customWidth="1"/>
    <col min="10" max="12" width="6.25" style="517" customWidth="1"/>
    <col min="13" max="13" width="1.25" style="517" customWidth="1"/>
    <col min="14" max="16" width="4.625" style="517" customWidth="1"/>
    <col min="17" max="17" width="1.25" style="517" customWidth="1"/>
    <col min="18" max="20" width="4.625" style="517" customWidth="1"/>
    <col min="21" max="21" width="1.25" style="517" customWidth="1"/>
    <col min="22" max="24" width="4.625" style="517" customWidth="1"/>
    <col min="25" max="25" width="1.25" style="517" customWidth="1"/>
    <col min="26" max="28" width="4.625" style="517" customWidth="1"/>
    <col min="29" max="16384" width="11" style="134"/>
  </cols>
  <sheetData>
    <row r="1" spans="1:29" ht="15" customHeight="1" x14ac:dyDescent="0.25">
      <c r="A1" s="796" t="s">
        <v>885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customHeight="1" x14ac:dyDescent="0.25">
      <c r="A4" s="797" t="s">
        <v>579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7" t="s">
        <v>399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</row>
    <row r="6" spans="1:29" ht="15" customHeight="1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</row>
    <row r="7" spans="1:29" ht="15" customHeight="1" x14ac:dyDescent="0.2">
      <c r="A7" s="831" t="s">
        <v>986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831"/>
      <c r="R7" s="831"/>
      <c r="S7" s="831"/>
      <c r="T7" s="831"/>
      <c r="U7" s="831"/>
      <c r="V7" s="831"/>
      <c r="W7" s="831"/>
      <c r="X7" s="831"/>
      <c r="Y7" s="831"/>
      <c r="Z7" s="831"/>
      <c r="AA7" s="831"/>
      <c r="AB7" s="831"/>
    </row>
    <row r="8" spans="1:29" s="503" customFormat="1" ht="27.75" customHeight="1" x14ac:dyDescent="0.25">
      <c r="A8" s="800" t="s">
        <v>249</v>
      </c>
      <c r="B8" s="795" t="s">
        <v>0</v>
      </c>
      <c r="C8" s="795"/>
      <c r="D8" s="795"/>
      <c r="E8" s="511"/>
      <c r="F8" s="823" t="s">
        <v>162</v>
      </c>
      <c r="G8" s="823"/>
      <c r="H8" s="823"/>
      <c r="I8" s="511"/>
      <c r="J8" s="795" t="s">
        <v>6</v>
      </c>
      <c r="K8" s="795"/>
      <c r="L8" s="795"/>
      <c r="M8" s="511"/>
      <c r="N8" s="795" t="s">
        <v>356</v>
      </c>
      <c r="O8" s="795"/>
      <c r="P8" s="795"/>
      <c r="Q8" s="511"/>
      <c r="R8" s="823" t="s">
        <v>9</v>
      </c>
      <c r="S8" s="823"/>
      <c r="T8" s="823"/>
      <c r="U8" s="511"/>
      <c r="V8" s="795" t="s">
        <v>623</v>
      </c>
      <c r="W8" s="795"/>
      <c r="X8" s="795"/>
      <c r="Y8" s="511"/>
      <c r="Z8" s="823" t="s">
        <v>479</v>
      </c>
      <c r="AA8" s="795"/>
      <c r="AB8" s="795"/>
    </row>
    <row r="9" spans="1:29" s="503" customFormat="1" ht="27.75" customHeight="1" x14ac:dyDescent="0.25">
      <c r="A9" s="800"/>
      <c r="B9" s="513" t="s">
        <v>0</v>
      </c>
      <c r="C9" s="513" t="s">
        <v>15</v>
      </c>
      <c r="D9" s="513" t="s">
        <v>16</v>
      </c>
      <c r="E9" s="514"/>
      <c r="F9" s="513" t="s">
        <v>0</v>
      </c>
      <c r="G9" s="513" t="s">
        <v>15</v>
      </c>
      <c r="H9" s="513" t="s">
        <v>16</v>
      </c>
      <c r="I9" s="513"/>
      <c r="J9" s="513" t="s">
        <v>0</v>
      </c>
      <c r="K9" s="513" t="s">
        <v>15</v>
      </c>
      <c r="L9" s="513" t="s">
        <v>16</v>
      </c>
      <c r="M9" s="514"/>
      <c r="N9" s="513" t="s">
        <v>0</v>
      </c>
      <c r="O9" s="513" t="s">
        <v>15</v>
      </c>
      <c r="P9" s="513" t="s">
        <v>16</v>
      </c>
      <c r="Q9" s="514"/>
      <c r="R9" s="513" t="s">
        <v>0</v>
      </c>
      <c r="S9" s="513" t="s">
        <v>15</v>
      </c>
      <c r="T9" s="513" t="s">
        <v>16</v>
      </c>
      <c r="U9" s="514"/>
      <c r="V9" s="513" t="s">
        <v>0</v>
      </c>
      <c r="W9" s="513" t="s">
        <v>15</v>
      </c>
      <c r="X9" s="513" t="s">
        <v>16</v>
      </c>
      <c r="Y9" s="514"/>
      <c r="Z9" s="513" t="s">
        <v>0</v>
      </c>
      <c r="AA9" s="513" t="s">
        <v>15</v>
      </c>
      <c r="AB9" s="513" t="s">
        <v>16</v>
      </c>
    </row>
    <row r="10" spans="1:29" s="169" customFormat="1" x14ac:dyDescent="0.2">
      <c r="A10" s="232"/>
      <c r="B10" s="623"/>
      <c r="C10" s="623"/>
      <c r="D10" s="623"/>
      <c r="E10" s="570"/>
      <c r="F10" s="623"/>
      <c r="G10" s="623"/>
      <c r="H10" s="623"/>
      <c r="I10" s="623"/>
      <c r="J10" s="623"/>
      <c r="K10" s="623"/>
      <c r="L10" s="623"/>
      <c r="M10" s="570"/>
      <c r="N10" s="623"/>
      <c r="O10" s="623"/>
      <c r="P10" s="623"/>
      <c r="Q10" s="570"/>
      <c r="R10" s="623"/>
      <c r="S10" s="623"/>
      <c r="T10" s="623"/>
      <c r="U10" s="570"/>
      <c r="V10" s="623"/>
      <c r="W10" s="623"/>
      <c r="X10" s="623"/>
      <c r="Y10" s="570"/>
      <c r="Z10" s="623"/>
      <c r="AA10" s="623"/>
      <c r="AB10" s="623"/>
    </row>
    <row r="11" spans="1:29" s="169" customFormat="1" x14ac:dyDescent="0.2">
      <c r="A11" s="170"/>
      <c r="B11" s="830" t="s">
        <v>315</v>
      </c>
      <c r="C11" s="830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830"/>
      <c r="R11" s="830"/>
      <c r="S11" s="830"/>
      <c r="T11" s="830"/>
      <c r="U11" s="830"/>
      <c r="V11" s="830"/>
      <c r="W11" s="830"/>
      <c r="X11" s="830"/>
      <c r="Y11" s="830"/>
      <c r="Z11" s="830"/>
      <c r="AA11" s="830"/>
      <c r="AB11" s="830"/>
    </row>
    <row r="12" spans="1:29" s="555" customFormat="1" x14ac:dyDescent="0.2">
      <c r="A12" s="173" t="s">
        <v>0</v>
      </c>
      <c r="B12" s="554">
        <f>SUM(B13:B15)</f>
        <v>125245</v>
      </c>
      <c r="C12" s="554">
        <f t="shared" ref="C12:D12" si="0">SUM(C13:C15)</f>
        <v>76920</v>
      </c>
      <c r="D12" s="554">
        <f t="shared" si="0"/>
        <v>48325</v>
      </c>
      <c r="E12" s="554"/>
      <c r="F12" s="554">
        <f>SUM(F13:F15)</f>
        <v>9689</v>
      </c>
      <c r="G12" s="554">
        <f t="shared" ref="G12:H12" si="1">SUM(G13:G15)</f>
        <v>6456</v>
      </c>
      <c r="H12" s="554">
        <f t="shared" si="1"/>
        <v>3233</v>
      </c>
      <c r="I12" s="554"/>
      <c r="J12" s="554">
        <f>SUM(J13:J15)</f>
        <v>102976</v>
      </c>
      <c r="K12" s="554">
        <f t="shared" ref="K12:L12" si="2">SUM(K13:K15)</f>
        <v>63189</v>
      </c>
      <c r="L12" s="554">
        <f t="shared" si="2"/>
        <v>39787</v>
      </c>
      <c r="M12" s="554"/>
      <c r="N12" s="554">
        <f>SUM(N13:N15)</f>
        <v>6966</v>
      </c>
      <c r="O12" s="554">
        <f t="shared" ref="O12:P12" si="3">SUM(O13:O15)</f>
        <v>4177</v>
      </c>
      <c r="P12" s="554">
        <f t="shared" si="3"/>
        <v>2789</v>
      </c>
      <c r="Q12" s="554"/>
      <c r="R12" s="554">
        <f>SUM(R13:R15)</f>
        <v>4869</v>
      </c>
      <c r="S12" s="554">
        <f t="shared" ref="S12:T12" si="4">SUM(S13:S15)</f>
        <v>2684</v>
      </c>
      <c r="T12" s="554">
        <f t="shared" si="4"/>
        <v>2185</v>
      </c>
      <c r="U12" s="554"/>
      <c r="V12" s="554">
        <v>218</v>
      </c>
      <c r="W12" s="554">
        <v>132</v>
      </c>
      <c r="X12" s="554">
        <v>86</v>
      </c>
      <c r="Y12" s="554"/>
      <c r="Z12" s="554">
        <v>527</v>
      </c>
      <c r="AA12" s="554">
        <v>282</v>
      </c>
      <c r="AB12" s="554">
        <v>245</v>
      </c>
    </row>
    <row r="13" spans="1:29" x14ac:dyDescent="0.2">
      <c r="A13" s="184" t="s">
        <v>1</v>
      </c>
      <c r="B13" s="516">
        <f>+F13+J13+N13+R13+V13+Z13</f>
        <v>118489</v>
      </c>
      <c r="C13" s="516">
        <f>+G13+K13+O13+S13+W13+AA13</f>
        <v>72810</v>
      </c>
      <c r="D13" s="516">
        <f>+B13-C13</f>
        <v>45679</v>
      </c>
      <c r="E13" s="516"/>
      <c r="F13" s="516">
        <f t="shared" ref="F13:H14" si="5">+F18+F23</f>
        <v>8910</v>
      </c>
      <c r="G13" s="516">
        <f t="shared" si="5"/>
        <v>5951</v>
      </c>
      <c r="H13" s="516">
        <f t="shared" si="5"/>
        <v>2959</v>
      </c>
      <c r="I13" s="516"/>
      <c r="J13" s="516">
        <f t="shared" ref="J13:L14" si="6">+J18+J23</f>
        <v>100180</v>
      </c>
      <c r="K13" s="516">
        <f t="shared" si="6"/>
        <v>61453</v>
      </c>
      <c r="L13" s="516">
        <f t="shared" si="6"/>
        <v>38727</v>
      </c>
      <c r="M13" s="516"/>
      <c r="N13" s="516">
        <f t="shared" ref="N13:P14" si="7">+N18+N23</f>
        <v>5102</v>
      </c>
      <c r="O13" s="516">
        <f t="shared" si="7"/>
        <v>3061</v>
      </c>
      <c r="P13" s="516">
        <f t="shared" si="7"/>
        <v>2041</v>
      </c>
      <c r="Q13" s="516"/>
      <c r="R13" s="516">
        <f t="shared" ref="R13:T14" si="8">+R18+R23</f>
        <v>3552</v>
      </c>
      <c r="S13" s="516">
        <f t="shared" si="8"/>
        <v>1931</v>
      </c>
      <c r="T13" s="516">
        <f t="shared" si="8"/>
        <v>1621</v>
      </c>
      <c r="U13" s="516"/>
      <c r="V13" s="516">
        <v>218</v>
      </c>
      <c r="W13" s="516">
        <v>132</v>
      </c>
      <c r="X13" s="516">
        <v>86</v>
      </c>
      <c r="Y13" s="516"/>
      <c r="Z13" s="516">
        <v>527</v>
      </c>
      <c r="AA13" s="516">
        <v>282</v>
      </c>
      <c r="AB13" s="516">
        <v>245</v>
      </c>
    </row>
    <row r="14" spans="1:29" x14ac:dyDescent="0.2">
      <c r="A14" s="184" t="s">
        <v>2</v>
      </c>
      <c r="B14" s="516">
        <f>+F14+J14+N14+R14</f>
        <v>5804</v>
      </c>
      <c r="C14" s="516">
        <f>+G14+K14+O14+S14</f>
        <v>3538</v>
      </c>
      <c r="D14" s="516">
        <f t="shared" ref="D14:D15" si="9">+B14-C14</f>
        <v>2266</v>
      </c>
      <c r="E14" s="516"/>
      <c r="F14" s="516">
        <f t="shared" si="5"/>
        <v>692</v>
      </c>
      <c r="G14" s="516">
        <f t="shared" si="5"/>
        <v>435</v>
      </c>
      <c r="H14" s="516">
        <f t="shared" si="5"/>
        <v>257</v>
      </c>
      <c r="I14" s="516"/>
      <c r="J14" s="516">
        <f t="shared" si="6"/>
        <v>2396</v>
      </c>
      <c r="K14" s="516">
        <f t="shared" si="6"/>
        <v>1509</v>
      </c>
      <c r="L14" s="516">
        <f t="shared" si="6"/>
        <v>887</v>
      </c>
      <c r="M14" s="516"/>
      <c r="N14" s="516">
        <f t="shared" si="7"/>
        <v>1576</v>
      </c>
      <c r="O14" s="516">
        <f t="shared" si="7"/>
        <v>949</v>
      </c>
      <c r="P14" s="516">
        <f t="shared" si="7"/>
        <v>627</v>
      </c>
      <c r="Q14" s="516"/>
      <c r="R14" s="516">
        <f t="shared" si="8"/>
        <v>1140</v>
      </c>
      <c r="S14" s="516">
        <f t="shared" si="8"/>
        <v>645</v>
      </c>
      <c r="T14" s="516">
        <f t="shared" si="8"/>
        <v>495</v>
      </c>
      <c r="U14" s="516"/>
      <c r="V14" s="537" t="s">
        <v>8</v>
      </c>
      <c r="W14" s="537" t="s">
        <v>8</v>
      </c>
      <c r="X14" s="537" t="s">
        <v>8</v>
      </c>
      <c r="Y14" s="516"/>
      <c r="Z14" s="537" t="s">
        <v>8</v>
      </c>
      <c r="AA14" s="537" t="s">
        <v>8</v>
      </c>
      <c r="AB14" s="537" t="s">
        <v>8</v>
      </c>
    </row>
    <row r="15" spans="1:29" x14ac:dyDescent="0.2">
      <c r="A15" s="184" t="s">
        <v>211</v>
      </c>
      <c r="B15" s="516">
        <f>+F15+J15+N15+R15</f>
        <v>952</v>
      </c>
      <c r="C15" s="516">
        <f>+G15+K15+O15+S15</f>
        <v>572</v>
      </c>
      <c r="D15" s="516">
        <f t="shared" si="9"/>
        <v>380</v>
      </c>
      <c r="E15" s="516"/>
      <c r="F15" s="516">
        <f>+F20</f>
        <v>87</v>
      </c>
      <c r="G15" s="516">
        <f>+G20</f>
        <v>70</v>
      </c>
      <c r="H15" s="516">
        <f>+H20</f>
        <v>17</v>
      </c>
      <c r="I15" s="516"/>
      <c r="J15" s="516">
        <f>+J20</f>
        <v>400</v>
      </c>
      <c r="K15" s="516">
        <f>+K20</f>
        <v>227</v>
      </c>
      <c r="L15" s="516">
        <f>+L20</f>
        <v>173</v>
      </c>
      <c r="M15" s="516"/>
      <c r="N15" s="516">
        <f>+N20</f>
        <v>288</v>
      </c>
      <c r="O15" s="516">
        <f>+O20</f>
        <v>167</v>
      </c>
      <c r="P15" s="516">
        <f>+P20</f>
        <v>121</v>
      </c>
      <c r="Q15" s="516"/>
      <c r="R15" s="516">
        <f>+R20</f>
        <v>177</v>
      </c>
      <c r="S15" s="516">
        <f>+S20</f>
        <v>108</v>
      </c>
      <c r="T15" s="516">
        <f>+T20</f>
        <v>69</v>
      </c>
      <c r="U15" s="516"/>
      <c r="V15" s="537" t="s">
        <v>8</v>
      </c>
      <c r="W15" s="537" t="s">
        <v>8</v>
      </c>
      <c r="X15" s="537" t="s">
        <v>8</v>
      </c>
      <c r="Y15" s="516"/>
      <c r="Z15" s="537" t="s">
        <v>8</v>
      </c>
      <c r="AA15" s="537" t="s">
        <v>8</v>
      </c>
      <c r="AB15" s="537" t="s">
        <v>8</v>
      </c>
    </row>
    <row r="16" spans="1:29" x14ac:dyDescent="0.2"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516"/>
      <c r="W16" s="516"/>
      <c r="X16" s="516"/>
      <c r="Y16" s="516"/>
      <c r="Z16" s="516"/>
      <c r="AA16" s="516"/>
      <c r="AB16" s="516"/>
    </row>
    <row r="17" spans="1:28" s="555" customFormat="1" x14ac:dyDescent="0.2">
      <c r="A17" s="173" t="s">
        <v>214</v>
      </c>
      <c r="B17" s="554">
        <f>SUM(B18:B20)</f>
        <v>86242</v>
      </c>
      <c r="C17" s="554">
        <f t="shared" ref="C17:D17" si="10">SUM(C18:C20)</f>
        <v>53462</v>
      </c>
      <c r="D17" s="554">
        <f t="shared" si="10"/>
        <v>32780</v>
      </c>
      <c r="E17" s="554"/>
      <c r="F17" s="554">
        <v>7354</v>
      </c>
      <c r="G17" s="554">
        <v>4858</v>
      </c>
      <c r="H17" s="554">
        <v>2496</v>
      </c>
      <c r="I17" s="554"/>
      <c r="J17" s="554">
        <v>67813</v>
      </c>
      <c r="K17" s="554">
        <v>42174</v>
      </c>
      <c r="L17" s="554">
        <v>25639</v>
      </c>
      <c r="M17" s="554"/>
      <c r="N17" s="554">
        <v>6086</v>
      </c>
      <c r="O17" s="554">
        <v>3650</v>
      </c>
      <c r="P17" s="554">
        <v>2436</v>
      </c>
      <c r="Q17" s="554"/>
      <c r="R17" s="554">
        <v>4244</v>
      </c>
      <c r="S17" s="554">
        <v>2366</v>
      </c>
      <c r="T17" s="554">
        <v>1878</v>
      </c>
      <c r="U17" s="554"/>
      <c r="V17" s="554">
        <v>218</v>
      </c>
      <c r="W17" s="554">
        <v>132</v>
      </c>
      <c r="X17" s="554">
        <v>86</v>
      </c>
      <c r="Y17" s="554"/>
      <c r="Z17" s="554">
        <v>527</v>
      </c>
      <c r="AA17" s="554">
        <v>282</v>
      </c>
      <c r="AB17" s="554">
        <v>245</v>
      </c>
    </row>
    <row r="18" spans="1:28" x14ac:dyDescent="0.2">
      <c r="A18" s="184" t="s">
        <v>1</v>
      </c>
      <c r="B18" s="516">
        <f>+F18+J18+N18+R18+V18+Z18</f>
        <v>79666</v>
      </c>
      <c r="C18" s="516">
        <f>+G18+K18+O18+S18+W18+AA18</f>
        <v>49453</v>
      </c>
      <c r="D18" s="516">
        <f>+B18-C18</f>
        <v>30213</v>
      </c>
      <c r="E18" s="600"/>
      <c r="F18" s="516">
        <v>6594</v>
      </c>
      <c r="G18" s="516">
        <v>4362</v>
      </c>
      <c r="H18" s="516">
        <v>2232</v>
      </c>
      <c r="I18" s="516"/>
      <c r="J18" s="516">
        <v>65108</v>
      </c>
      <c r="K18" s="516">
        <v>40488</v>
      </c>
      <c r="L18" s="516">
        <v>24620</v>
      </c>
      <c r="M18" s="516"/>
      <c r="N18" s="516">
        <v>4268</v>
      </c>
      <c r="O18" s="516">
        <v>2563</v>
      </c>
      <c r="P18" s="516">
        <v>1705</v>
      </c>
      <c r="Q18" s="516"/>
      <c r="R18" s="516">
        <v>2951</v>
      </c>
      <c r="S18" s="516">
        <v>1626</v>
      </c>
      <c r="T18" s="516">
        <v>1325</v>
      </c>
      <c r="U18" s="516"/>
      <c r="V18" s="516">
        <v>218</v>
      </c>
      <c r="W18" s="516">
        <v>132</v>
      </c>
      <c r="X18" s="516">
        <v>86</v>
      </c>
      <c r="Y18" s="516"/>
      <c r="Z18" s="516">
        <v>527</v>
      </c>
      <c r="AA18" s="516">
        <v>282</v>
      </c>
      <c r="AB18" s="516">
        <v>245</v>
      </c>
    </row>
    <row r="19" spans="1:28" x14ac:dyDescent="0.2">
      <c r="A19" s="184" t="s">
        <v>2</v>
      </c>
      <c r="B19" s="516">
        <f>+F19+J19+N19+R19</f>
        <v>5624</v>
      </c>
      <c r="C19" s="516">
        <f>+G19+K19+O19+S19</f>
        <v>3437</v>
      </c>
      <c r="D19" s="516">
        <f t="shared" ref="D19:D20" si="11">+B19-C19</f>
        <v>2187</v>
      </c>
      <c r="E19" s="600"/>
      <c r="F19" s="516">
        <v>673</v>
      </c>
      <c r="G19" s="516">
        <v>426</v>
      </c>
      <c r="H19" s="516">
        <v>247</v>
      </c>
      <c r="I19" s="516"/>
      <c r="J19" s="516">
        <v>2305</v>
      </c>
      <c r="K19" s="516">
        <v>1459</v>
      </c>
      <c r="L19" s="516">
        <v>846</v>
      </c>
      <c r="M19" s="516"/>
      <c r="N19" s="516">
        <v>1530</v>
      </c>
      <c r="O19" s="516">
        <v>920</v>
      </c>
      <c r="P19" s="516">
        <v>610</v>
      </c>
      <c r="Q19" s="516"/>
      <c r="R19" s="516">
        <v>1116</v>
      </c>
      <c r="S19" s="516">
        <v>632</v>
      </c>
      <c r="T19" s="516">
        <v>484</v>
      </c>
      <c r="U19" s="516"/>
      <c r="V19" s="537" t="s">
        <v>8</v>
      </c>
      <c r="W19" s="537" t="s">
        <v>8</v>
      </c>
      <c r="X19" s="537" t="s">
        <v>8</v>
      </c>
      <c r="Y19" s="516"/>
      <c r="Z19" s="537" t="s">
        <v>8</v>
      </c>
      <c r="AA19" s="537" t="s">
        <v>8</v>
      </c>
      <c r="AB19" s="537" t="s">
        <v>8</v>
      </c>
    </row>
    <row r="20" spans="1:28" x14ac:dyDescent="0.2">
      <c r="A20" s="184" t="s">
        <v>211</v>
      </c>
      <c r="B20" s="516">
        <f>+F20+J20+N20+R20</f>
        <v>952</v>
      </c>
      <c r="C20" s="516">
        <f>+G20+K20+O20+S20</f>
        <v>572</v>
      </c>
      <c r="D20" s="516">
        <f t="shared" si="11"/>
        <v>380</v>
      </c>
      <c r="E20" s="600"/>
      <c r="F20" s="516">
        <v>87</v>
      </c>
      <c r="G20" s="516">
        <v>70</v>
      </c>
      <c r="H20" s="516">
        <v>17</v>
      </c>
      <c r="I20" s="516"/>
      <c r="J20" s="516">
        <v>400</v>
      </c>
      <c r="K20" s="516">
        <v>227</v>
      </c>
      <c r="L20" s="516">
        <v>173</v>
      </c>
      <c r="M20" s="516"/>
      <c r="N20" s="516">
        <v>288</v>
      </c>
      <c r="O20" s="516">
        <v>167</v>
      </c>
      <c r="P20" s="516">
        <v>121</v>
      </c>
      <c r="Q20" s="516"/>
      <c r="R20" s="516">
        <v>177</v>
      </c>
      <c r="S20" s="516">
        <v>108</v>
      </c>
      <c r="T20" s="516">
        <v>69</v>
      </c>
      <c r="U20" s="516"/>
      <c r="V20" s="537" t="s">
        <v>8</v>
      </c>
      <c r="W20" s="537" t="s">
        <v>8</v>
      </c>
      <c r="X20" s="537" t="s">
        <v>8</v>
      </c>
      <c r="Y20" s="516"/>
      <c r="Z20" s="537" t="s">
        <v>8</v>
      </c>
      <c r="AA20" s="537" t="s">
        <v>8</v>
      </c>
      <c r="AB20" s="537" t="s">
        <v>8</v>
      </c>
    </row>
    <row r="21" spans="1:28" x14ac:dyDescent="0.2">
      <c r="B21" s="600"/>
      <c r="C21" s="600"/>
      <c r="D21" s="600"/>
      <c r="E21" s="600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</row>
    <row r="22" spans="1:28" s="555" customFormat="1" x14ac:dyDescent="0.2">
      <c r="A22" s="175" t="s">
        <v>213</v>
      </c>
      <c r="B22" s="554">
        <f>SUM(B23:B25)</f>
        <v>39003</v>
      </c>
      <c r="C22" s="554">
        <f t="shared" ref="C22:D22" si="12">SUM(C23:C25)</f>
        <v>23458</v>
      </c>
      <c r="D22" s="554">
        <f t="shared" si="12"/>
        <v>15545</v>
      </c>
      <c r="E22" s="554"/>
      <c r="F22" s="554">
        <v>2335</v>
      </c>
      <c r="G22" s="554">
        <v>1598</v>
      </c>
      <c r="H22" s="554">
        <v>737</v>
      </c>
      <c r="I22" s="554"/>
      <c r="J22" s="554">
        <v>35163</v>
      </c>
      <c r="K22" s="554">
        <v>21015</v>
      </c>
      <c r="L22" s="554">
        <v>14148</v>
      </c>
      <c r="M22" s="554"/>
      <c r="N22" s="554">
        <v>880</v>
      </c>
      <c r="O22" s="554">
        <v>527</v>
      </c>
      <c r="P22" s="554">
        <v>353</v>
      </c>
      <c r="Q22" s="554"/>
      <c r="R22" s="554">
        <v>625</v>
      </c>
      <c r="S22" s="554">
        <v>318</v>
      </c>
      <c r="T22" s="554">
        <v>307</v>
      </c>
      <c r="U22" s="554"/>
      <c r="V22" s="570" t="s">
        <v>8</v>
      </c>
      <c r="W22" s="570" t="s">
        <v>8</v>
      </c>
      <c r="X22" s="570" t="s">
        <v>8</v>
      </c>
      <c r="Y22" s="554"/>
      <c r="Z22" s="570" t="s">
        <v>8</v>
      </c>
      <c r="AA22" s="570" t="s">
        <v>8</v>
      </c>
      <c r="AB22" s="570" t="s">
        <v>8</v>
      </c>
    </row>
    <row r="23" spans="1:28" x14ac:dyDescent="0.2">
      <c r="A23" s="186" t="s">
        <v>1</v>
      </c>
      <c r="B23" s="516">
        <f>+F23+J23+N23+R23</f>
        <v>38823</v>
      </c>
      <c r="C23" s="516">
        <f>+G23+K23+O23+S23</f>
        <v>23357</v>
      </c>
      <c r="D23" s="516">
        <f>+B23-C23</f>
        <v>15466</v>
      </c>
      <c r="E23" s="600"/>
      <c r="F23" s="516">
        <v>2316</v>
      </c>
      <c r="G23" s="516">
        <v>1589</v>
      </c>
      <c r="H23" s="516">
        <v>727</v>
      </c>
      <c r="I23" s="516"/>
      <c r="J23" s="516">
        <v>35072</v>
      </c>
      <c r="K23" s="516">
        <v>20965</v>
      </c>
      <c r="L23" s="516">
        <v>14107</v>
      </c>
      <c r="M23" s="516"/>
      <c r="N23" s="516">
        <v>834</v>
      </c>
      <c r="O23" s="516">
        <v>498</v>
      </c>
      <c r="P23" s="516">
        <v>336</v>
      </c>
      <c r="Q23" s="516"/>
      <c r="R23" s="516">
        <v>601</v>
      </c>
      <c r="S23" s="516">
        <v>305</v>
      </c>
      <c r="T23" s="516">
        <v>296</v>
      </c>
      <c r="U23" s="516"/>
      <c r="V23" s="537" t="s">
        <v>8</v>
      </c>
      <c r="W23" s="537" t="s">
        <v>8</v>
      </c>
      <c r="X23" s="537" t="s">
        <v>8</v>
      </c>
      <c r="Y23" s="516"/>
      <c r="Z23" s="537" t="s">
        <v>8</v>
      </c>
      <c r="AA23" s="537" t="s">
        <v>8</v>
      </c>
      <c r="AB23" s="537" t="s">
        <v>8</v>
      </c>
    </row>
    <row r="24" spans="1:28" x14ac:dyDescent="0.2">
      <c r="A24" s="186" t="s">
        <v>2</v>
      </c>
      <c r="B24" s="516">
        <f>+F24+J24+N24+R24</f>
        <v>180</v>
      </c>
      <c r="C24" s="516">
        <f>+G24+K24+O24+S24</f>
        <v>101</v>
      </c>
      <c r="D24" s="516">
        <f t="shared" ref="D24" si="13">+B24-C24</f>
        <v>79</v>
      </c>
      <c r="E24" s="600"/>
      <c r="F24" s="537">
        <v>19</v>
      </c>
      <c r="G24" s="537">
        <v>9</v>
      </c>
      <c r="H24" s="537">
        <v>10</v>
      </c>
      <c r="I24" s="537"/>
      <c r="J24" s="537">
        <v>91</v>
      </c>
      <c r="K24" s="537">
        <v>50</v>
      </c>
      <c r="L24" s="537">
        <v>41</v>
      </c>
      <c r="M24" s="537"/>
      <c r="N24" s="537">
        <v>46</v>
      </c>
      <c r="O24" s="537">
        <v>29</v>
      </c>
      <c r="P24" s="537">
        <v>17</v>
      </c>
      <c r="Q24" s="537"/>
      <c r="R24" s="537">
        <v>24</v>
      </c>
      <c r="S24" s="537">
        <v>13</v>
      </c>
      <c r="T24" s="537">
        <v>11</v>
      </c>
      <c r="U24" s="537"/>
      <c r="V24" s="537" t="s">
        <v>8</v>
      </c>
      <c r="W24" s="537" t="s">
        <v>8</v>
      </c>
      <c r="X24" s="537" t="s">
        <v>8</v>
      </c>
      <c r="Y24" s="537"/>
      <c r="Z24" s="537" t="s">
        <v>8</v>
      </c>
      <c r="AA24" s="537" t="s">
        <v>8</v>
      </c>
      <c r="AB24" s="537" t="s">
        <v>8</v>
      </c>
    </row>
    <row r="25" spans="1:28" s="259" customFormat="1" x14ac:dyDescent="0.2">
      <c r="A25" s="186" t="s">
        <v>211</v>
      </c>
      <c r="B25" s="537" t="s">
        <v>8</v>
      </c>
      <c r="C25" s="537" t="s">
        <v>8</v>
      </c>
      <c r="D25" s="537" t="s">
        <v>8</v>
      </c>
      <c r="E25" s="537"/>
      <c r="F25" s="537" t="s">
        <v>8</v>
      </c>
      <c r="G25" s="537" t="s">
        <v>8</v>
      </c>
      <c r="H25" s="537" t="s">
        <v>8</v>
      </c>
      <c r="I25" s="537"/>
      <c r="J25" s="537" t="s">
        <v>8</v>
      </c>
      <c r="K25" s="537" t="s">
        <v>8</v>
      </c>
      <c r="L25" s="537" t="s">
        <v>8</v>
      </c>
      <c r="M25" s="537"/>
      <c r="N25" s="537" t="s">
        <v>8</v>
      </c>
      <c r="O25" s="537" t="s">
        <v>8</v>
      </c>
      <c r="P25" s="537" t="s">
        <v>8</v>
      </c>
      <c r="Q25" s="537"/>
      <c r="R25" s="537" t="s">
        <v>8</v>
      </c>
      <c r="S25" s="537" t="s">
        <v>8</v>
      </c>
      <c r="T25" s="537" t="s">
        <v>8</v>
      </c>
      <c r="U25" s="537"/>
      <c r="V25" s="537" t="s">
        <v>8</v>
      </c>
      <c r="W25" s="537" t="s">
        <v>8</v>
      </c>
      <c r="X25" s="537" t="s">
        <v>8</v>
      </c>
      <c r="Y25" s="537"/>
      <c r="Z25" s="537" t="s">
        <v>8</v>
      </c>
      <c r="AA25" s="537" t="s">
        <v>8</v>
      </c>
      <c r="AB25" s="537" t="s">
        <v>8</v>
      </c>
    </row>
    <row r="26" spans="1:28" s="260" customFormat="1" x14ac:dyDescent="0.2">
      <c r="A26" s="170"/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515"/>
      <c r="R26" s="515"/>
      <c r="S26" s="515"/>
      <c r="T26" s="515"/>
      <c r="U26" s="515"/>
      <c r="V26" s="515"/>
      <c r="W26" s="515"/>
      <c r="X26" s="515"/>
      <c r="Y26" s="515"/>
      <c r="Z26" s="515"/>
      <c r="AA26" s="515"/>
      <c r="AB26" s="515"/>
    </row>
    <row r="27" spans="1:28" s="169" customFormat="1" x14ac:dyDescent="0.2">
      <c r="A27" s="170"/>
      <c r="B27" s="830" t="s">
        <v>317</v>
      </c>
      <c r="C27" s="830"/>
      <c r="D27" s="830"/>
      <c r="E27" s="830"/>
      <c r="F27" s="830"/>
      <c r="G27" s="830"/>
      <c r="H27" s="830"/>
      <c r="I27" s="830"/>
      <c r="J27" s="830"/>
      <c r="K27" s="830"/>
      <c r="L27" s="830"/>
      <c r="M27" s="830"/>
      <c r="N27" s="830"/>
      <c r="O27" s="830"/>
      <c r="P27" s="830"/>
      <c r="Q27" s="830"/>
      <c r="R27" s="830"/>
      <c r="S27" s="830"/>
      <c r="T27" s="830"/>
      <c r="U27" s="830"/>
      <c r="V27" s="830"/>
      <c r="W27" s="830"/>
      <c r="X27" s="830"/>
      <c r="Y27" s="830"/>
      <c r="Z27" s="830"/>
      <c r="AA27" s="830"/>
      <c r="AB27" s="830"/>
    </row>
    <row r="28" spans="1:28" s="555" customFormat="1" x14ac:dyDescent="0.2">
      <c r="A28" s="173" t="s">
        <v>0</v>
      </c>
      <c r="B28" s="650">
        <f>+B12/'88'!B9*100</f>
        <v>73.297985029642248</v>
      </c>
      <c r="C28" s="650">
        <f>+C12/'88'!C9*100</f>
        <v>74.101190705560484</v>
      </c>
      <c r="D28" s="650">
        <f>+D12/'88'!D9*100</f>
        <v>72.054810860781004</v>
      </c>
      <c r="E28" s="650"/>
      <c r="F28" s="650">
        <f>+F12/'88'!F9*100</f>
        <v>58.838889901014149</v>
      </c>
      <c r="G28" s="650">
        <f>+G12/'88'!G9*100</f>
        <v>59.22935779816514</v>
      </c>
      <c r="H28" s="650">
        <f>+H12/'88'!H9*100</f>
        <v>58.074366804382969</v>
      </c>
      <c r="I28" s="650"/>
      <c r="J28" s="650">
        <f>+J12/'88'!J9*100</f>
        <v>81.269039539105052</v>
      </c>
      <c r="K28" s="650">
        <f>+K12/'88'!K9*100</f>
        <v>81.956135458684059</v>
      </c>
      <c r="L28" s="650">
        <f>+L12/'88'!L9*100</f>
        <v>80.201173174222419</v>
      </c>
      <c r="M28" s="650"/>
      <c r="N28" s="650">
        <f>+N12/'88'!N9*100</f>
        <v>42.136462617953065</v>
      </c>
      <c r="O28" s="650">
        <f>+O12/'88'!O9*100</f>
        <v>42.911444421614959</v>
      </c>
      <c r="P28" s="650">
        <f>+P12/'88'!P9*100</f>
        <v>41.026772580170636</v>
      </c>
      <c r="Q28" s="650"/>
      <c r="R28" s="650">
        <f>+R12/'88'!R9*100</f>
        <v>46.740904291062684</v>
      </c>
      <c r="S28" s="650">
        <f>+S12/'88'!S9*100</f>
        <v>47.462422634836429</v>
      </c>
      <c r="T28" s="650">
        <f>+T12/'88'!T9*100</f>
        <v>45.884082318353627</v>
      </c>
      <c r="U28" s="650"/>
      <c r="V28" s="650">
        <f>+V12/'88'!V9*100</f>
        <v>100</v>
      </c>
      <c r="W28" s="650">
        <f>+W12/'88'!W9*100</f>
        <v>100</v>
      </c>
      <c r="X28" s="650">
        <f>+X12/'88'!X9*100</f>
        <v>100</v>
      </c>
      <c r="Y28" s="650"/>
      <c r="Z28" s="650">
        <f>+Z12/'88'!Z9*100</f>
        <v>100</v>
      </c>
      <c r="AA28" s="650">
        <f>+AA12/'88'!AA9*100</f>
        <v>100</v>
      </c>
      <c r="AB28" s="650">
        <f>+AB12/'88'!AB9*100</f>
        <v>100</v>
      </c>
    </row>
    <row r="29" spans="1:28" x14ac:dyDescent="0.2">
      <c r="A29" s="184" t="s">
        <v>1</v>
      </c>
      <c r="B29" s="651">
        <f>+B13/'88'!B10*100</f>
        <v>74.249602085448231</v>
      </c>
      <c r="C29" s="651">
        <f>+C13/'88'!C10*100</f>
        <v>75.085077859131687</v>
      </c>
      <c r="D29" s="651">
        <f>+D13/'88'!D10*100</f>
        <v>72.955663451095631</v>
      </c>
      <c r="E29" s="651"/>
      <c r="F29" s="651">
        <f>+F13/'88'!F10*100</f>
        <v>59.31300758886966</v>
      </c>
      <c r="G29" s="651">
        <f>+G13/'88'!G10*100</f>
        <v>59.748995983935735</v>
      </c>
      <c r="H29" s="651">
        <f>+H13/'88'!H10*100</f>
        <v>58.455156064796519</v>
      </c>
      <c r="I29" s="651"/>
      <c r="J29" s="651">
        <f>+J13/'88'!J10*100</f>
        <v>82.320555487078352</v>
      </c>
      <c r="K29" s="651">
        <f>+K13/'88'!K10*100</f>
        <v>83.028886426892214</v>
      </c>
      <c r="L29" s="651">
        <f>+L13/'88'!L10*100</f>
        <v>81.221031438099033</v>
      </c>
      <c r="M29" s="651"/>
      <c r="N29" s="651">
        <f>+N13/'88'!N10*100</f>
        <v>37.778600518326542</v>
      </c>
      <c r="O29" s="651">
        <f>+O13/'88'!O10*100</f>
        <v>38.561350466112373</v>
      </c>
      <c r="P29" s="651">
        <f>+P13/'88'!P10*100</f>
        <v>36.662475300880189</v>
      </c>
      <c r="Q29" s="651"/>
      <c r="R29" s="651">
        <f>+R13/'88'!R10*100</f>
        <v>41.2304120719675</v>
      </c>
      <c r="S29" s="651">
        <f>+S13/'88'!S10*100</f>
        <v>41.580534022394488</v>
      </c>
      <c r="T29" s="651">
        <f>+T13/'88'!T10*100</f>
        <v>40.82095190128431</v>
      </c>
      <c r="U29" s="651"/>
      <c r="V29" s="651">
        <f>+V13/'88'!V10*100</f>
        <v>100</v>
      </c>
      <c r="W29" s="651">
        <f>+W13/'88'!W10*100</f>
        <v>100</v>
      </c>
      <c r="X29" s="651">
        <f>+X13/'88'!X10*100</f>
        <v>100</v>
      </c>
      <c r="Y29" s="651"/>
      <c r="Z29" s="651">
        <f>+Z13/'88'!Z10*100</f>
        <v>100</v>
      </c>
      <c r="AA29" s="651">
        <f>+AA13/'88'!AA10*100</f>
        <v>100</v>
      </c>
      <c r="AB29" s="651">
        <f>+AB13/'88'!AB10*100</f>
        <v>100</v>
      </c>
    </row>
    <row r="30" spans="1:28" x14ac:dyDescent="0.2">
      <c r="A30" s="184" t="s">
        <v>2</v>
      </c>
      <c r="B30" s="651">
        <f>+B14/'88'!B11*100</f>
        <v>59.436763952892989</v>
      </c>
      <c r="C30" s="651">
        <f>+C14/'88'!C11*100</f>
        <v>59.512195121951216</v>
      </c>
      <c r="D30" s="651">
        <f>+D14/'88'!D11*100</f>
        <v>59.319371727748695</v>
      </c>
      <c r="E30" s="651"/>
      <c r="F30" s="651">
        <f>+F14/'88'!F11*100</f>
        <v>53.56037151702786</v>
      </c>
      <c r="G30" s="651">
        <f>+G14/'88'!G11*100</f>
        <v>52.346570397111911</v>
      </c>
      <c r="H30" s="651">
        <f>+H14/'88'!H11*100</f>
        <v>55.748373101952275</v>
      </c>
      <c r="I30" s="651"/>
      <c r="J30" s="651">
        <f>+J14/'88'!J11*100</f>
        <v>53.673835125448036</v>
      </c>
      <c r="K30" s="651">
        <f>+K14/'88'!K11*100</f>
        <v>54.358789625360224</v>
      </c>
      <c r="L30" s="651">
        <f>+L14/'88'!L11*100</f>
        <v>52.547393364928908</v>
      </c>
      <c r="M30" s="651"/>
      <c r="N30" s="651">
        <f>+N14/'88'!N11*100</f>
        <v>62.838915470494413</v>
      </c>
      <c r="O30" s="651">
        <f>+O14/'88'!O11*100</f>
        <v>63.478260869565219</v>
      </c>
      <c r="P30" s="651">
        <f>+P14/'88'!P11*100</f>
        <v>61.895360315893392</v>
      </c>
      <c r="Q30" s="651"/>
      <c r="R30" s="651">
        <f>+R14/'88'!R11*100</f>
        <v>75.949367088607602</v>
      </c>
      <c r="S30" s="651">
        <f>+S14/'88'!S11*100</f>
        <v>76.512455516014228</v>
      </c>
      <c r="T30" s="651">
        <f>+T14/'88'!T11*100</f>
        <v>75.227963525835861</v>
      </c>
      <c r="U30" s="651"/>
      <c r="V30" s="652" t="s">
        <v>8</v>
      </c>
      <c r="W30" s="652" t="s">
        <v>8</v>
      </c>
      <c r="X30" s="652" t="s">
        <v>8</v>
      </c>
      <c r="Y30" s="651"/>
      <c r="Z30" s="652" t="s">
        <v>8</v>
      </c>
      <c r="AA30" s="652" t="s">
        <v>8</v>
      </c>
      <c r="AB30" s="652" t="s">
        <v>8</v>
      </c>
    </row>
    <row r="31" spans="1:28" x14ac:dyDescent="0.2">
      <c r="A31" s="184" t="s">
        <v>211</v>
      </c>
      <c r="B31" s="651">
        <f>+B15/'88'!B12*100</f>
        <v>62.467191601049862</v>
      </c>
      <c r="C31" s="651">
        <f>+C15/'88'!C12*100</f>
        <v>64.34195725534309</v>
      </c>
      <c r="D31" s="651">
        <f>+D15/'88'!D12*100</f>
        <v>59.842519685039377</v>
      </c>
      <c r="E31" s="651"/>
      <c r="F31" s="651">
        <f>+F15/'88'!F12*100</f>
        <v>56.862745098039213</v>
      </c>
      <c r="G31" s="651">
        <f>+G15/'88'!G12*100</f>
        <v>64.22018348623854</v>
      </c>
      <c r="H31" s="651">
        <f>+H15/'88'!H12*100</f>
        <v>38.636363636363633</v>
      </c>
      <c r="I31" s="651"/>
      <c r="J31" s="651">
        <f>+J15/'88'!J12*100</f>
        <v>72.595281306715066</v>
      </c>
      <c r="K31" s="651">
        <f>+K15/'88'!K12*100</f>
        <v>72.9903536977492</v>
      </c>
      <c r="L31" s="651">
        <f>+L15/'88'!L12*100</f>
        <v>72.083333333333329</v>
      </c>
      <c r="M31" s="651"/>
      <c r="N31" s="651">
        <f>+N15/'88'!N12*100</f>
        <v>55.49132947976878</v>
      </c>
      <c r="O31" s="651">
        <f>+O15/'88'!O12*100</f>
        <v>55.481727574750828</v>
      </c>
      <c r="P31" s="651">
        <f>+P15/'88'!P12*100</f>
        <v>55.5045871559633</v>
      </c>
      <c r="Q31" s="651"/>
      <c r="R31" s="651">
        <f>+R15/'88'!R12*100</f>
        <v>58.80398671096345</v>
      </c>
      <c r="S31" s="651">
        <f>+S15/'88'!S12*100</f>
        <v>64.285714285714292</v>
      </c>
      <c r="T31" s="651">
        <f>+T15/'88'!T12*100</f>
        <v>51.879699248120303</v>
      </c>
      <c r="U31" s="651"/>
      <c r="V31" s="652" t="s">
        <v>8</v>
      </c>
      <c r="W31" s="652" t="s">
        <v>8</v>
      </c>
      <c r="X31" s="652" t="s">
        <v>8</v>
      </c>
      <c r="Y31" s="651"/>
      <c r="Z31" s="652" t="s">
        <v>8</v>
      </c>
      <c r="AA31" s="652" t="s">
        <v>8</v>
      </c>
      <c r="AB31" s="652" t="s">
        <v>8</v>
      </c>
    </row>
    <row r="32" spans="1:28" x14ac:dyDescent="0.2">
      <c r="B32" s="653"/>
      <c r="C32" s="653"/>
      <c r="D32" s="653"/>
      <c r="E32" s="653"/>
      <c r="F32" s="653"/>
      <c r="G32" s="653"/>
      <c r="H32" s="653"/>
      <c r="I32" s="653"/>
      <c r="J32" s="653"/>
      <c r="K32" s="653"/>
      <c r="L32" s="653"/>
      <c r="M32" s="653"/>
      <c r="N32" s="653"/>
      <c r="O32" s="653"/>
      <c r="P32" s="653"/>
      <c r="Q32" s="653"/>
      <c r="R32" s="653"/>
      <c r="S32" s="653"/>
      <c r="T32" s="653"/>
      <c r="U32" s="653"/>
      <c r="V32" s="653"/>
      <c r="W32" s="653"/>
      <c r="X32" s="653"/>
      <c r="Y32" s="653"/>
      <c r="Z32" s="653"/>
      <c r="AA32" s="653"/>
      <c r="AB32" s="653"/>
    </row>
    <row r="33" spans="1:28" s="555" customFormat="1" x14ac:dyDescent="0.2">
      <c r="A33" s="173" t="s">
        <v>214</v>
      </c>
      <c r="B33" s="650">
        <f>+B17/'88'!B14*100</f>
        <v>70.957709396083587</v>
      </c>
      <c r="C33" s="650">
        <f>+C17/'88'!C14*100</f>
        <v>72.011422259937234</v>
      </c>
      <c r="D33" s="650">
        <f>+D17/'88'!D14*100</f>
        <v>69.30379077781771</v>
      </c>
      <c r="E33" s="650"/>
      <c r="F33" s="650">
        <f>+F17/'88'!F14*100</f>
        <v>57.552042573172649</v>
      </c>
      <c r="G33" s="650">
        <f>+G17/'88'!G14*100</f>
        <v>57.723384030418245</v>
      </c>
      <c r="H33" s="650">
        <f>+H17/'88'!H14*100</f>
        <v>57.221458046767538</v>
      </c>
      <c r="I33" s="650"/>
      <c r="J33" s="650">
        <f>+J17/'88'!J14*100</f>
        <v>78.686717489933983</v>
      </c>
      <c r="K33" s="650">
        <f>+K17/'88'!K14*100</f>
        <v>79.737573500217422</v>
      </c>
      <c r="L33" s="650">
        <f>+L17/'88'!L14*100</f>
        <v>77.017122258936624</v>
      </c>
      <c r="M33" s="650"/>
      <c r="N33" s="650">
        <f>+N17/'88'!N14*100</f>
        <v>45.319830218184528</v>
      </c>
      <c r="O33" s="650">
        <f>+O17/'88'!O14*100</f>
        <v>45.911949685534594</v>
      </c>
      <c r="P33" s="650">
        <f>+P17/'88'!P14*100</f>
        <v>44.460668005110421</v>
      </c>
      <c r="Q33" s="650"/>
      <c r="R33" s="650">
        <f>+R17/'88'!R14*100</f>
        <v>50.481741405971214</v>
      </c>
      <c r="S33" s="650">
        <f>+S17/'88'!S14*100</f>
        <v>51.772428884026255</v>
      </c>
      <c r="T33" s="650">
        <f>+T17/'88'!T14*100</f>
        <v>48.944487881157158</v>
      </c>
      <c r="U33" s="650"/>
      <c r="V33" s="650">
        <f>+V17/'88'!V14*100</f>
        <v>100</v>
      </c>
      <c r="W33" s="650">
        <f>+W17/'88'!W14*100</f>
        <v>100</v>
      </c>
      <c r="X33" s="650">
        <f>+X17/'88'!X14*100</f>
        <v>100</v>
      </c>
      <c r="Y33" s="650"/>
      <c r="Z33" s="650">
        <f>+Z17/'88'!Z14*100</f>
        <v>100</v>
      </c>
      <c r="AA33" s="650">
        <f>+AA17/'88'!AA14*100</f>
        <v>100</v>
      </c>
      <c r="AB33" s="650">
        <f>+AB17/'88'!AB14*100</f>
        <v>100</v>
      </c>
    </row>
    <row r="34" spans="1:28" x14ac:dyDescent="0.2">
      <c r="A34" s="184" t="s">
        <v>1</v>
      </c>
      <c r="B34" s="651">
        <f>+B18/'88'!B15*100</f>
        <v>72.035951967592595</v>
      </c>
      <c r="C34" s="651">
        <f>+C18/'88'!C15*100</f>
        <v>73.128280961182995</v>
      </c>
      <c r="D34" s="651">
        <f>+D18/'88'!D15*100</f>
        <v>70.316754718737641</v>
      </c>
      <c r="E34" s="651"/>
      <c r="F34" s="651">
        <f>+F18/'88'!F15*100</f>
        <v>57.892888498683057</v>
      </c>
      <c r="G34" s="651">
        <f>+G18/'88'!G15*100</f>
        <v>58.051636944370507</v>
      </c>
      <c r="H34" s="651">
        <f>+H18/'88'!H15*100</f>
        <v>57.585139318885446</v>
      </c>
      <c r="I34" s="651"/>
      <c r="J34" s="651">
        <f>+J18/'88'!J15*100</f>
        <v>80.008847817538339</v>
      </c>
      <c r="K34" s="651">
        <f>+K18/'88'!K15*100</f>
        <v>81.076534903280063</v>
      </c>
      <c r="L34" s="651">
        <f>+L18/'88'!L15*100</f>
        <v>78.312869775431011</v>
      </c>
      <c r="M34" s="651"/>
      <c r="N34" s="651">
        <f>+N18/'88'!N15*100</f>
        <v>40.834290088021433</v>
      </c>
      <c r="O34" s="651">
        <f>+O18/'88'!O15*100</f>
        <v>41.42556974300954</v>
      </c>
      <c r="P34" s="651">
        <f>+P18/'88'!P15*100</f>
        <v>39.976553341148886</v>
      </c>
      <c r="Q34" s="651"/>
      <c r="R34" s="651">
        <f>+R18/'88'!R15*100</f>
        <v>44.516518328556344</v>
      </c>
      <c r="S34" s="651">
        <f>+S18/'88'!S15*100</f>
        <v>45.520716685330349</v>
      </c>
      <c r="T34" s="651">
        <f>+T18/'88'!T15*100</f>
        <v>43.343146876022246</v>
      </c>
      <c r="U34" s="651"/>
      <c r="V34" s="651">
        <f>+V18/'88'!V15*100</f>
        <v>100</v>
      </c>
      <c r="W34" s="651">
        <f>+W18/'88'!W15*100</f>
        <v>100</v>
      </c>
      <c r="X34" s="651">
        <f>+X18/'88'!X15*100</f>
        <v>100</v>
      </c>
      <c r="Y34" s="651"/>
      <c r="Z34" s="651">
        <f>+Z18/'88'!Z15*100</f>
        <v>100</v>
      </c>
      <c r="AA34" s="651">
        <f>+AA18/'88'!AA15*100</f>
        <v>100</v>
      </c>
      <c r="AB34" s="651">
        <f>+AB18/'88'!AB15*100</f>
        <v>100</v>
      </c>
    </row>
    <row r="35" spans="1:28" x14ac:dyDescent="0.2">
      <c r="A35" s="184" t="s">
        <v>2</v>
      </c>
      <c r="B35" s="651">
        <f>+B19/'88'!B16*100</f>
        <v>59.677419354838712</v>
      </c>
      <c r="C35" s="651">
        <f>+C19/'88'!C16*100</f>
        <v>60.013968919154884</v>
      </c>
      <c r="D35" s="651">
        <f>+D19/'88'!D16*100</f>
        <v>59.156072491209088</v>
      </c>
      <c r="E35" s="651"/>
      <c r="F35" s="651">
        <f>+F19/'88'!F16*100</f>
        <v>54.493927125506069</v>
      </c>
      <c r="G35" s="651">
        <f>+G19/'88'!G16*100</f>
        <v>53.72005044136192</v>
      </c>
      <c r="H35" s="651">
        <f>+H19/'88'!H16*100</f>
        <v>55.882352941176471</v>
      </c>
      <c r="I35" s="651"/>
      <c r="J35" s="651">
        <f>+J19/'88'!J16*100</f>
        <v>54.184297132110956</v>
      </c>
      <c r="K35" s="651">
        <f>+K19/'88'!K16*100</f>
        <v>55.223315669947013</v>
      </c>
      <c r="L35" s="651">
        <f>+L19/'88'!L16*100</f>
        <v>52.481389578163771</v>
      </c>
      <c r="M35" s="651"/>
      <c r="N35" s="651">
        <f>+N19/'88'!N16*100</f>
        <v>62.245728234336859</v>
      </c>
      <c r="O35" s="651">
        <f>+O19/'88'!O16*100</f>
        <v>62.927496580027366</v>
      </c>
      <c r="P35" s="651">
        <f>+P19/'88'!P16*100</f>
        <v>61.244979919678713</v>
      </c>
      <c r="Q35" s="651"/>
      <c r="R35" s="651">
        <f>+R19/'88'!R16*100</f>
        <v>75.558564658090717</v>
      </c>
      <c r="S35" s="651">
        <f>+S19/'88'!S16*100</f>
        <v>76.144578313253007</v>
      </c>
      <c r="T35" s="651">
        <f>+T19/'88'!T16*100</f>
        <v>74.806800618238029</v>
      </c>
      <c r="U35" s="651"/>
      <c r="V35" s="652" t="s">
        <v>8</v>
      </c>
      <c r="W35" s="652" t="s">
        <v>8</v>
      </c>
      <c r="X35" s="652" t="s">
        <v>8</v>
      </c>
      <c r="Y35" s="651"/>
      <c r="Z35" s="652" t="s">
        <v>8</v>
      </c>
      <c r="AA35" s="652" t="s">
        <v>8</v>
      </c>
      <c r="AB35" s="652" t="s">
        <v>8</v>
      </c>
    </row>
    <row r="36" spans="1:28" x14ac:dyDescent="0.2">
      <c r="A36" s="184" t="s">
        <v>211</v>
      </c>
      <c r="B36" s="651">
        <f>+B20/'88'!B17*100</f>
        <v>62.467191601049862</v>
      </c>
      <c r="C36" s="651">
        <f>+C20/'88'!C17*100</f>
        <v>64.34195725534309</v>
      </c>
      <c r="D36" s="651">
        <f>+D20/'88'!D17*100</f>
        <v>59.842519685039377</v>
      </c>
      <c r="E36" s="651"/>
      <c r="F36" s="651">
        <f>+F20/'88'!F17*100</f>
        <v>56.862745098039213</v>
      </c>
      <c r="G36" s="651">
        <f>+G20/'88'!G17*100</f>
        <v>64.22018348623854</v>
      </c>
      <c r="H36" s="651">
        <f>+H20/'88'!H17*100</f>
        <v>38.636363636363633</v>
      </c>
      <c r="I36" s="651"/>
      <c r="J36" s="651">
        <f>+J20/'88'!J17*100</f>
        <v>72.595281306715066</v>
      </c>
      <c r="K36" s="651">
        <f>+K20/'88'!K17*100</f>
        <v>72.9903536977492</v>
      </c>
      <c r="L36" s="651">
        <f>+L20/'88'!L17*100</f>
        <v>72.083333333333329</v>
      </c>
      <c r="M36" s="651"/>
      <c r="N36" s="651">
        <f>+N20/'88'!N17*100</f>
        <v>55.49132947976878</v>
      </c>
      <c r="O36" s="651">
        <f>+O20/'88'!O17*100</f>
        <v>55.481727574750828</v>
      </c>
      <c r="P36" s="651">
        <f>+P20/'88'!P17*100</f>
        <v>55.5045871559633</v>
      </c>
      <c r="Q36" s="651"/>
      <c r="R36" s="651">
        <f>+R20/'88'!R17*100</f>
        <v>58.80398671096345</v>
      </c>
      <c r="S36" s="651">
        <f>+S20/'88'!S17*100</f>
        <v>64.285714285714292</v>
      </c>
      <c r="T36" s="651">
        <f>+T20/'88'!T17*100</f>
        <v>51.879699248120303</v>
      </c>
      <c r="U36" s="651"/>
      <c r="V36" s="652" t="s">
        <v>8</v>
      </c>
      <c r="W36" s="652" t="s">
        <v>8</v>
      </c>
      <c r="X36" s="652" t="s">
        <v>8</v>
      </c>
      <c r="Y36" s="651"/>
      <c r="Z36" s="652" t="s">
        <v>8</v>
      </c>
      <c r="AA36" s="652" t="s">
        <v>8</v>
      </c>
      <c r="AB36" s="652" t="s">
        <v>8</v>
      </c>
    </row>
    <row r="37" spans="1:28" x14ac:dyDescent="0.2">
      <c r="B37" s="654"/>
      <c r="C37" s="654"/>
      <c r="D37" s="654"/>
      <c r="E37" s="654"/>
      <c r="F37" s="651"/>
      <c r="G37" s="651"/>
      <c r="H37" s="651"/>
      <c r="I37" s="651"/>
      <c r="J37" s="651"/>
      <c r="K37" s="651"/>
      <c r="L37" s="651"/>
      <c r="M37" s="651"/>
      <c r="N37" s="651"/>
      <c r="O37" s="651"/>
      <c r="P37" s="651"/>
      <c r="Q37" s="651"/>
      <c r="R37" s="651"/>
      <c r="S37" s="651"/>
      <c r="T37" s="651"/>
      <c r="U37" s="651"/>
      <c r="V37" s="651"/>
      <c r="W37" s="651"/>
      <c r="X37" s="651"/>
      <c r="Y37" s="651"/>
      <c r="Z37" s="651"/>
      <c r="AA37" s="651"/>
      <c r="AB37" s="651"/>
    </row>
    <row r="38" spans="1:28" s="555" customFormat="1" x14ac:dyDescent="0.2">
      <c r="A38" s="175" t="s">
        <v>213</v>
      </c>
      <c r="B38" s="650">
        <f>+B22/'88'!B19*100</f>
        <v>79.063874642719583</v>
      </c>
      <c r="C38" s="650">
        <f>+C22/'88'!C19*100</f>
        <v>79.349186483103878</v>
      </c>
      <c r="D38" s="650">
        <f>+D22/'88'!D19*100</f>
        <v>78.637191420477535</v>
      </c>
      <c r="E38" s="650"/>
      <c r="F38" s="650">
        <f>+F22/'88'!F19*100</f>
        <v>63.296286256438059</v>
      </c>
      <c r="G38" s="650">
        <f>+G22/'88'!G19*100</f>
        <v>64.331723027375205</v>
      </c>
      <c r="H38" s="650">
        <f>+H22/'88'!H19*100</f>
        <v>61.161825726141082</v>
      </c>
      <c r="I38" s="650"/>
      <c r="J38" s="650">
        <f>+J22/'88'!J19*100</f>
        <v>86.760097707814154</v>
      </c>
      <c r="K38" s="650">
        <f>+K22/'88'!K19*100</f>
        <v>86.80297397769516</v>
      </c>
      <c r="L38" s="650">
        <f>+L22/'88'!L19*100</f>
        <v>86.696488755438452</v>
      </c>
      <c r="M38" s="650"/>
      <c r="N38" s="650">
        <f>+N22/'88'!N19*100</f>
        <v>28.359651949726072</v>
      </c>
      <c r="O38" s="650">
        <f>+O22/'88'!O19*100</f>
        <v>29.540358744394617</v>
      </c>
      <c r="P38" s="650">
        <f>+P22/'88'!P19*100</f>
        <v>26.762699014404852</v>
      </c>
      <c r="Q38" s="650"/>
      <c r="R38" s="650">
        <f>+R22/'88'!R19*100</f>
        <v>31.094527363184078</v>
      </c>
      <c r="S38" s="650">
        <f>+S22/'88'!S19*100</f>
        <v>29.308755760368665</v>
      </c>
      <c r="T38" s="650">
        <f>+T22/'88'!T19*100</f>
        <v>33.189189189189186</v>
      </c>
      <c r="U38" s="650"/>
      <c r="V38" s="655" t="s">
        <v>8</v>
      </c>
      <c r="W38" s="655" t="s">
        <v>8</v>
      </c>
      <c r="X38" s="655" t="s">
        <v>8</v>
      </c>
      <c r="Y38" s="650"/>
      <c r="Z38" s="655" t="s">
        <v>8</v>
      </c>
      <c r="AA38" s="655" t="s">
        <v>8</v>
      </c>
      <c r="AB38" s="655" t="s">
        <v>8</v>
      </c>
    </row>
    <row r="39" spans="1:28" x14ac:dyDescent="0.2">
      <c r="A39" s="186" t="s">
        <v>1</v>
      </c>
      <c r="B39" s="651">
        <f>+B23/'88'!B20*100</f>
        <v>79.246785058175135</v>
      </c>
      <c r="C39" s="651">
        <f>+C23/'88'!C20*100</f>
        <v>79.59447946839326</v>
      </c>
      <c r="D39" s="651">
        <f>+D23/'88'!D20*100</f>
        <v>78.727411555103075</v>
      </c>
      <c r="E39" s="651"/>
      <c r="F39" s="651">
        <f>+F23/'88'!F20*100</f>
        <v>63.766519823788549</v>
      </c>
      <c r="G39" s="651">
        <f>+G23/'88'!G20*100</f>
        <v>64.963205233033534</v>
      </c>
      <c r="H39" s="651">
        <f>+H23/'88'!H20*100</f>
        <v>61.298482293423277</v>
      </c>
      <c r="I39" s="651"/>
      <c r="J39" s="651">
        <f>+J23/'88'!J20*100</f>
        <v>86.986284382053128</v>
      </c>
      <c r="K39" s="651">
        <f>+K23/'88'!K20*100</f>
        <v>87.078418341917256</v>
      </c>
      <c r="L39" s="651">
        <f>+L23/'88'!L20*100</f>
        <v>86.849719879332639</v>
      </c>
      <c r="M39" s="651"/>
      <c r="N39" s="651">
        <f>+N23/'88'!N20*100</f>
        <v>27.317392728463808</v>
      </c>
      <c r="O39" s="651">
        <f>+O23/'88'!O20*100</f>
        <v>28.440890919474587</v>
      </c>
      <c r="P39" s="651">
        <f>+P23/'88'!P20*100</f>
        <v>25.806451612903224</v>
      </c>
      <c r="Q39" s="651"/>
      <c r="R39" s="651">
        <f>+R23/'88'!R20*100</f>
        <v>30.261832829808661</v>
      </c>
      <c r="S39" s="651">
        <f>+S23/'88'!S20*100</f>
        <v>28.451492537313435</v>
      </c>
      <c r="T39" s="651">
        <f>+T23/'88'!T20*100</f>
        <v>32.38512035010941</v>
      </c>
      <c r="U39" s="651"/>
      <c r="V39" s="652" t="s">
        <v>8</v>
      </c>
      <c r="W39" s="652" t="s">
        <v>8</v>
      </c>
      <c r="X39" s="652" t="s">
        <v>8</v>
      </c>
      <c r="Y39" s="651"/>
      <c r="Z39" s="652" t="s">
        <v>8</v>
      </c>
      <c r="AA39" s="652" t="s">
        <v>8</v>
      </c>
      <c r="AB39" s="652" t="s">
        <v>8</v>
      </c>
    </row>
    <row r="40" spans="1:28" x14ac:dyDescent="0.2">
      <c r="A40" s="186" t="s">
        <v>2</v>
      </c>
      <c r="B40" s="651">
        <f>+B24/'88'!B21*100</f>
        <v>52.785923753665685</v>
      </c>
      <c r="C40" s="651">
        <f>+C24/'88'!C21*100</f>
        <v>46.330275229357795</v>
      </c>
      <c r="D40" s="651">
        <f>+D24/'88'!D21*100</f>
        <v>64.22764227642277</v>
      </c>
      <c r="E40" s="651"/>
      <c r="F40" s="651">
        <f>+F24/'88'!F21*100</f>
        <v>33.333333333333329</v>
      </c>
      <c r="G40" s="651">
        <f>+G24/'88'!G21*100</f>
        <v>23.684210526315788</v>
      </c>
      <c r="H40" s="651">
        <f>+H24/'88'!H21*100</f>
        <v>52.631578947368418</v>
      </c>
      <c r="I40" s="651"/>
      <c r="J40" s="651">
        <f>+J24/'88'!J21*100</f>
        <v>43.333333333333336</v>
      </c>
      <c r="K40" s="651">
        <f>+K24/'88'!K21*100</f>
        <v>37.313432835820898</v>
      </c>
      <c r="L40" s="651">
        <f>+L24/'88'!L21*100</f>
        <v>53.94736842105263</v>
      </c>
      <c r="M40" s="651"/>
      <c r="N40" s="651">
        <f>+N24/'88'!N21*100</f>
        <v>92</v>
      </c>
      <c r="O40" s="651">
        <f>+O24/'88'!O21*100</f>
        <v>87.878787878787875</v>
      </c>
      <c r="P40" s="651">
        <f>+P24/'88'!P21*100</f>
        <v>100</v>
      </c>
      <c r="Q40" s="651"/>
      <c r="R40" s="651">
        <f>+R24/'88'!R21*100</f>
        <v>100</v>
      </c>
      <c r="S40" s="651">
        <f>+S24/'88'!S21*100</f>
        <v>100</v>
      </c>
      <c r="T40" s="651">
        <f>+T24/'88'!T21*100</f>
        <v>100</v>
      </c>
      <c r="U40" s="651"/>
      <c r="V40" s="652" t="s">
        <v>8</v>
      </c>
      <c r="W40" s="652" t="s">
        <v>8</v>
      </c>
      <c r="X40" s="652" t="s">
        <v>8</v>
      </c>
      <c r="Y40" s="651"/>
      <c r="Z40" s="652" t="s">
        <v>8</v>
      </c>
      <c r="AA40" s="652" t="s">
        <v>8</v>
      </c>
      <c r="AB40" s="652" t="s">
        <v>8</v>
      </c>
    </row>
    <row r="41" spans="1:28" ht="13.5" thickBot="1" x14ac:dyDescent="0.25">
      <c r="A41" s="185" t="s">
        <v>211</v>
      </c>
      <c r="B41" s="525" t="s">
        <v>8</v>
      </c>
      <c r="C41" s="525" t="s">
        <v>8</v>
      </c>
      <c r="D41" s="525" t="s">
        <v>8</v>
      </c>
      <c r="E41" s="525"/>
      <c r="F41" s="525" t="s">
        <v>8</v>
      </c>
      <c r="G41" s="525" t="s">
        <v>8</v>
      </c>
      <c r="H41" s="525" t="s">
        <v>8</v>
      </c>
      <c r="I41" s="525"/>
      <c r="J41" s="525" t="s">
        <v>8</v>
      </c>
      <c r="K41" s="525" t="s">
        <v>8</v>
      </c>
      <c r="L41" s="525" t="s">
        <v>8</v>
      </c>
      <c r="M41" s="525"/>
      <c r="N41" s="525" t="s">
        <v>8</v>
      </c>
      <c r="O41" s="525" t="s">
        <v>8</v>
      </c>
      <c r="P41" s="525" t="s">
        <v>8</v>
      </c>
      <c r="Q41" s="525"/>
      <c r="R41" s="525" t="s">
        <v>8</v>
      </c>
      <c r="S41" s="525" t="s">
        <v>8</v>
      </c>
      <c r="T41" s="525" t="s">
        <v>8</v>
      </c>
      <c r="U41" s="525"/>
      <c r="V41" s="525" t="s">
        <v>8</v>
      </c>
      <c r="W41" s="525" t="s">
        <v>8</v>
      </c>
      <c r="X41" s="525" t="s">
        <v>8</v>
      </c>
      <c r="Y41" s="525"/>
      <c r="Z41" s="525" t="s">
        <v>8</v>
      </c>
      <c r="AA41" s="525" t="s">
        <v>8</v>
      </c>
      <c r="AB41" s="525" t="s">
        <v>8</v>
      </c>
    </row>
    <row r="42" spans="1:28" s="371" customFormat="1" ht="15" customHeight="1" x14ac:dyDescent="0.2">
      <c r="A42" s="285" t="s">
        <v>480</v>
      </c>
      <c r="B42" s="542"/>
      <c r="C42" s="542"/>
      <c r="D42" s="542"/>
      <c r="E42" s="542"/>
      <c r="F42" s="542"/>
      <c r="G42" s="542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2"/>
      <c r="S42" s="542"/>
      <c r="T42" s="542"/>
      <c r="U42" s="542"/>
      <c r="V42" s="542"/>
      <c r="W42" s="542"/>
      <c r="X42" s="542"/>
      <c r="Y42" s="542"/>
      <c r="Z42" s="542"/>
      <c r="AA42" s="542"/>
      <c r="AB42" s="542"/>
    </row>
    <row r="43" spans="1:28" s="371" customFormat="1" ht="15" customHeight="1" x14ac:dyDescent="0.2">
      <c r="A43" s="35" t="s">
        <v>24</v>
      </c>
      <c r="B43" s="542"/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/>
      <c r="AA43" s="542"/>
      <c r="AB43" s="542"/>
    </row>
  </sheetData>
  <mergeCells count="17">
    <mergeCell ref="A8:A9"/>
    <mergeCell ref="B8:D8"/>
    <mergeCell ref="F8:H8"/>
    <mergeCell ref="J8:L8"/>
    <mergeCell ref="N8:P8"/>
    <mergeCell ref="A1:AB1"/>
    <mergeCell ref="A2:AB2"/>
    <mergeCell ref="A3:AB3"/>
    <mergeCell ref="A5:AB5"/>
    <mergeCell ref="A7:AB7"/>
    <mergeCell ref="A4:AB4"/>
    <mergeCell ref="A6:AB6"/>
    <mergeCell ref="R8:T8"/>
    <mergeCell ref="V8:X8"/>
    <mergeCell ref="Z8:AB8"/>
    <mergeCell ref="B11:AB11"/>
    <mergeCell ref="B27:AB27"/>
  </mergeCells>
  <conditionalFormatting sqref="E23:P23 E24 U16:X18 B12:I12 I13:I15 M12:M15 U12:U15 U21:X21 U19:U20 U22:U23 B13:E15 B16:P22">
    <cfRule type="cellIs" dxfId="257" priority="100" operator="equal">
      <formula>0</formula>
    </cfRule>
  </conditionalFormatting>
  <conditionalFormatting sqref="Q20:T23 R16:T16 R18:T19">
    <cfRule type="cellIs" dxfId="256" priority="99" operator="equal">
      <formula>0</formula>
    </cfRule>
  </conditionalFormatting>
  <conditionalFormatting sqref="Q12:Q20">
    <cfRule type="cellIs" dxfId="255" priority="97" operator="equal">
      <formula>0</formula>
    </cfRule>
  </conditionalFormatting>
  <conditionalFormatting sqref="R17:T17">
    <cfRule type="cellIs" dxfId="254" priority="96" operator="equal">
      <formula>0</formula>
    </cfRule>
  </conditionalFormatting>
  <conditionalFormatting sqref="E25 U25 I25 M25">
    <cfRule type="cellIs" dxfId="253" priority="94" operator="equal">
      <formula>0</formula>
    </cfRule>
  </conditionalFormatting>
  <conditionalFormatting sqref="B25:D25 D23:D24">
    <cfRule type="cellIs" dxfId="252" priority="77" operator="equal">
      <formula>0</formula>
    </cfRule>
  </conditionalFormatting>
  <conditionalFormatting sqref="Q25">
    <cfRule type="cellIs" dxfId="251" priority="93" operator="equal">
      <formula>0</formula>
    </cfRule>
  </conditionalFormatting>
  <conditionalFormatting sqref="Y12:Y20">
    <cfRule type="cellIs" dxfId="250" priority="89" operator="equal">
      <formula>0</formula>
    </cfRule>
  </conditionalFormatting>
  <conditionalFormatting sqref="Y21:AB21 Z16:AB16 Z18:AB18 Y20 Y22:Y23">
    <cfRule type="cellIs" dxfId="249" priority="91" operator="equal">
      <formula>0</formula>
    </cfRule>
  </conditionalFormatting>
  <conditionalFormatting sqref="B37:P37 U37:X37 B28:P31 U28:X29 U30:U31">
    <cfRule type="cellIs" dxfId="248" priority="76" operator="equal">
      <formula>0</formula>
    </cfRule>
  </conditionalFormatting>
  <conditionalFormatting sqref="Z17:AB17">
    <cfRule type="cellIs" dxfId="247" priority="88" operator="equal">
      <formula>0</formula>
    </cfRule>
  </conditionalFormatting>
  <conditionalFormatting sqref="Q28:Q31">
    <cfRule type="cellIs" dxfId="246" priority="73" operator="equal">
      <formula>0</formula>
    </cfRule>
  </conditionalFormatting>
  <conditionalFormatting sqref="Y25">
    <cfRule type="cellIs" dxfId="245" priority="86" operator="equal">
      <formula>0</formula>
    </cfRule>
  </conditionalFormatting>
  <conditionalFormatting sqref="F24:P24 U24">
    <cfRule type="cellIs" dxfId="244" priority="84" operator="equal">
      <formula>0</formula>
    </cfRule>
  </conditionalFormatting>
  <conditionalFormatting sqref="Q24">
    <cfRule type="cellIs" dxfId="243" priority="83" operator="equal">
      <formula>0</formula>
    </cfRule>
  </conditionalFormatting>
  <conditionalFormatting sqref="R24:T24">
    <cfRule type="cellIs" dxfId="242" priority="82" operator="equal">
      <formula>0</formula>
    </cfRule>
  </conditionalFormatting>
  <conditionalFormatting sqref="Y24">
    <cfRule type="cellIs" dxfId="241" priority="81" operator="equal">
      <formula>0</formula>
    </cfRule>
  </conditionalFormatting>
  <conditionalFormatting sqref="Q37:T37">
    <cfRule type="cellIs" dxfId="240" priority="75" operator="equal">
      <formula>0</formula>
    </cfRule>
  </conditionalFormatting>
  <conditionalFormatting sqref="Y28:Y29">
    <cfRule type="cellIs" dxfId="239" priority="65" operator="equal">
      <formula>0</formula>
    </cfRule>
  </conditionalFormatting>
  <conditionalFormatting sqref="Z12:AB12">
    <cfRule type="cellIs" dxfId="238" priority="43" operator="equal">
      <formula>0</formula>
    </cfRule>
  </conditionalFormatting>
  <conditionalFormatting sqref="Y37:AB37">
    <cfRule type="cellIs" dxfId="237" priority="67" operator="equal">
      <formula>0</formula>
    </cfRule>
  </conditionalFormatting>
  <conditionalFormatting sqref="F13:H15">
    <cfRule type="cellIs" dxfId="236" priority="52" operator="equal">
      <formula>0</formula>
    </cfRule>
  </conditionalFormatting>
  <conditionalFormatting sqref="J12:L12">
    <cfRule type="cellIs" dxfId="235" priority="51" operator="equal">
      <formula>0</formula>
    </cfRule>
  </conditionalFormatting>
  <conditionalFormatting sqref="N13:P15">
    <cfRule type="cellIs" dxfId="234" priority="48" operator="equal">
      <formula>0</formula>
    </cfRule>
  </conditionalFormatting>
  <conditionalFormatting sqref="J13:L15">
    <cfRule type="cellIs" dxfId="233" priority="50" operator="equal">
      <formula>0</formula>
    </cfRule>
  </conditionalFormatting>
  <conditionalFormatting sqref="N12:P12">
    <cfRule type="cellIs" dxfId="232" priority="49" operator="equal">
      <formula>0</formula>
    </cfRule>
  </conditionalFormatting>
  <conditionalFormatting sqref="R12:T12">
    <cfRule type="cellIs" dxfId="231" priority="47" operator="equal">
      <formula>0</formula>
    </cfRule>
  </conditionalFormatting>
  <conditionalFormatting sqref="R13:T15">
    <cfRule type="cellIs" dxfId="230" priority="46" operator="equal">
      <formula>0</formula>
    </cfRule>
  </conditionalFormatting>
  <conditionalFormatting sqref="V12:X12">
    <cfRule type="cellIs" dxfId="229" priority="45" operator="equal">
      <formula>0</formula>
    </cfRule>
  </conditionalFormatting>
  <conditionalFormatting sqref="V13:X13">
    <cfRule type="cellIs" dxfId="228" priority="44" operator="equal">
      <formula>0</formula>
    </cfRule>
  </conditionalFormatting>
  <conditionalFormatting sqref="Z13:AB13">
    <cfRule type="cellIs" dxfId="227" priority="42" operator="equal">
      <formula>0</formula>
    </cfRule>
  </conditionalFormatting>
  <conditionalFormatting sqref="R28:T31">
    <cfRule type="cellIs" dxfId="226" priority="41" operator="equal">
      <formula>0</formula>
    </cfRule>
  </conditionalFormatting>
  <conditionalFormatting sqref="Z28:AB29">
    <cfRule type="cellIs" dxfId="225" priority="40" operator="equal">
      <formula>0</formula>
    </cfRule>
  </conditionalFormatting>
  <conditionalFormatting sqref="B33:P36 U33:X34 U35:U36">
    <cfRule type="cellIs" dxfId="224" priority="39" operator="equal">
      <formula>0</formula>
    </cfRule>
  </conditionalFormatting>
  <conditionalFormatting sqref="Q33:Q36">
    <cfRule type="cellIs" dxfId="223" priority="38" operator="equal">
      <formula>0</formula>
    </cfRule>
  </conditionalFormatting>
  <conditionalFormatting sqref="Y33:Y34">
    <cfRule type="cellIs" dxfId="222" priority="37" operator="equal">
      <formula>0</formula>
    </cfRule>
  </conditionalFormatting>
  <conditionalFormatting sqref="R33:T36">
    <cfRule type="cellIs" dxfId="221" priority="36" operator="equal">
      <formula>0</formula>
    </cfRule>
  </conditionalFormatting>
  <conditionalFormatting sqref="Z33:AB34">
    <cfRule type="cellIs" dxfId="220" priority="35" operator="equal">
      <formula>0</formula>
    </cfRule>
  </conditionalFormatting>
  <conditionalFormatting sqref="B38:P40 E41 I41 M41 U38:U41">
    <cfRule type="cellIs" dxfId="219" priority="34" operator="equal">
      <formula>0</formula>
    </cfRule>
  </conditionalFormatting>
  <conditionalFormatting sqref="Q38:Q41">
    <cfRule type="cellIs" dxfId="218" priority="33" operator="equal">
      <formula>0</formula>
    </cfRule>
  </conditionalFormatting>
  <conditionalFormatting sqref="Y41">
    <cfRule type="cellIs" dxfId="217" priority="32" operator="equal">
      <formula>0</formula>
    </cfRule>
  </conditionalFormatting>
  <conditionalFormatting sqref="R38:T40">
    <cfRule type="cellIs" dxfId="216" priority="31" operator="equal">
      <formula>0</formula>
    </cfRule>
  </conditionalFormatting>
  <conditionalFormatting sqref="B41:D41">
    <cfRule type="cellIs" dxfId="215" priority="29" operator="equal">
      <formula>0</formula>
    </cfRule>
  </conditionalFormatting>
  <conditionalFormatting sqref="F41:H41">
    <cfRule type="cellIs" dxfId="214" priority="28" operator="equal">
      <formula>0</formula>
    </cfRule>
  </conditionalFormatting>
  <conditionalFormatting sqref="J41:L41">
    <cfRule type="cellIs" dxfId="213" priority="27" operator="equal">
      <formula>0</formula>
    </cfRule>
  </conditionalFormatting>
  <conditionalFormatting sqref="N41:P41">
    <cfRule type="cellIs" dxfId="212" priority="26" operator="equal">
      <formula>0</formula>
    </cfRule>
  </conditionalFormatting>
  <conditionalFormatting sqref="R41:T41">
    <cfRule type="cellIs" dxfId="211" priority="25" operator="equal">
      <formula>0</formula>
    </cfRule>
  </conditionalFormatting>
  <conditionalFormatting sqref="V41:X41">
    <cfRule type="cellIs" dxfId="210" priority="24" operator="equal">
      <formula>0</formula>
    </cfRule>
  </conditionalFormatting>
  <conditionalFormatting sqref="Z41:AB41">
    <cfRule type="cellIs" dxfId="209" priority="23" operator="equal">
      <formula>0</formula>
    </cfRule>
  </conditionalFormatting>
  <conditionalFormatting sqref="F25:H25">
    <cfRule type="cellIs" dxfId="208" priority="22" operator="equal">
      <formula>0</formula>
    </cfRule>
  </conditionalFormatting>
  <conditionalFormatting sqref="J25:L25">
    <cfRule type="cellIs" dxfId="207" priority="21" operator="equal">
      <formula>0</formula>
    </cfRule>
  </conditionalFormatting>
  <conditionalFormatting sqref="N25:P25">
    <cfRule type="cellIs" dxfId="206" priority="20" operator="equal">
      <formula>0</formula>
    </cfRule>
  </conditionalFormatting>
  <conditionalFormatting sqref="R25:T25">
    <cfRule type="cellIs" dxfId="205" priority="19" operator="equal">
      <formula>0</formula>
    </cfRule>
  </conditionalFormatting>
  <conditionalFormatting sqref="V25:X25">
    <cfRule type="cellIs" dxfId="204" priority="18" operator="equal">
      <formula>0</formula>
    </cfRule>
  </conditionalFormatting>
  <conditionalFormatting sqref="Z25:AB25">
    <cfRule type="cellIs" dxfId="203" priority="17" operator="equal">
      <formula>0</formula>
    </cfRule>
  </conditionalFormatting>
  <conditionalFormatting sqref="V14:X15">
    <cfRule type="cellIs" dxfId="202" priority="16" operator="equal">
      <formula>0</formula>
    </cfRule>
  </conditionalFormatting>
  <conditionalFormatting sqref="Z14:AB15">
    <cfRule type="cellIs" dxfId="201" priority="15" operator="equal">
      <formula>0</formula>
    </cfRule>
  </conditionalFormatting>
  <conditionalFormatting sqref="V19:X20">
    <cfRule type="cellIs" dxfId="200" priority="14" operator="equal">
      <formula>0</formula>
    </cfRule>
  </conditionalFormatting>
  <conditionalFormatting sqref="Z19:AB20">
    <cfRule type="cellIs" dxfId="199" priority="13" operator="equal">
      <formula>0</formula>
    </cfRule>
  </conditionalFormatting>
  <conditionalFormatting sqref="V22:X24">
    <cfRule type="cellIs" dxfId="198" priority="12" operator="equal">
      <formula>0</formula>
    </cfRule>
  </conditionalFormatting>
  <conditionalFormatting sqref="Z22:AB24">
    <cfRule type="cellIs" dxfId="197" priority="11" operator="equal">
      <formula>0</formula>
    </cfRule>
  </conditionalFormatting>
  <conditionalFormatting sqref="B23:C24">
    <cfRule type="cellIs" dxfId="196" priority="10" operator="equal">
      <formula>0</formula>
    </cfRule>
  </conditionalFormatting>
  <conditionalFormatting sqref="Y30:Y31">
    <cfRule type="cellIs" dxfId="195" priority="9" operator="equal">
      <formula>0</formula>
    </cfRule>
  </conditionalFormatting>
  <conditionalFormatting sqref="V30:X31">
    <cfRule type="cellIs" dxfId="194" priority="8" operator="equal">
      <formula>0</formula>
    </cfRule>
  </conditionalFormatting>
  <conditionalFormatting sqref="Z30:AB31">
    <cfRule type="cellIs" dxfId="193" priority="7" operator="equal">
      <formula>0</formula>
    </cfRule>
  </conditionalFormatting>
  <conditionalFormatting sqref="Y35:Y36">
    <cfRule type="cellIs" dxfId="192" priority="6" operator="equal">
      <formula>0</formula>
    </cfRule>
  </conditionalFormatting>
  <conditionalFormatting sqref="V35:X36">
    <cfRule type="cellIs" dxfId="191" priority="5" operator="equal">
      <formula>0</formula>
    </cfRule>
  </conditionalFormatting>
  <conditionalFormatting sqref="Z35:AB36">
    <cfRule type="cellIs" dxfId="190" priority="4" operator="equal">
      <formula>0</formula>
    </cfRule>
  </conditionalFormatting>
  <conditionalFormatting sqref="Y38:Y40">
    <cfRule type="cellIs" dxfId="189" priority="3" operator="equal">
      <formula>0</formula>
    </cfRule>
  </conditionalFormatting>
  <conditionalFormatting sqref="V38:X40">
    <cfRule type="cellIs" dxfId="188" priority="2" operator="equal">
      <formula>0</formula>
    </cfRule>
  </conditionalFormatting>
  <conditionalFormatting sqref="Z38:AB40">
    <cfRule type="cellIs" dxfId="187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39370078740157483" bottom="0" header="0" footer="0"/>
  <pageSetup scale="91" orientation="landscape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42"/>
  <sheetViews>
    <sheetView showGridLines="0" zoomScaleNormal="100" zoomScaleSheetLayoutView="100" workbookViewId="0">
      <selection activeCell="R10" sqref="R9:R10"/>
    </sheetView>
  </sheetViews>
  <sheetFormatPr baseColWidth="10" defaultColWidth="11" defaultRowHeight="12.75" x14ac:dyDescent="0.2"/>
  <cols>
    <col min="1" max="1" width="15.625" style="168" customWidth="1"/>
    <col min="2" max="4" width="5.625" style="517" customWidth="1"/>
    <col min="5" max="5" width="1.25" style="517" customWidth="1"/>
    <col min="6" max="8" width="5.7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28" width="11" style="527"/>
    <col min="29" max="16384" width="11" style="134"/>
  </cols>
  <sheetData>
    <row r="1" spans="1:28" ht="15" customHeight="1" x14ac:dyDescent="0.25">
      <c r="A1" s="796" t="s">
        <v>884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8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484" t="s">
        <v>612</v>
      </c>
    </row>
    <row r="3" spans="1:28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28" ht="15" customHeight="1" x14ac:dyDescent="0.25">
      <c r="A4" s="797" t="s">
        <v>580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8" ht="15" x14ac:dyDescent="0.25">
      <c r="A5" s="797" t="s">
        <v>399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8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8" ht="15" customHeight="1" x14ac:dyDescent="0.2">
      <c r="A7" s="831" t="s">
        <v>986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831"/>
      <c r="Q7" s="687"/>
      <c r="R7" s="687"/>
      <c r="S7" s="687"/>
      <c r="T7" s="687"/>
      <c r="U7" s="687"/>
      <c r="V7" s="687"/>
      <c r="W7" s="687"/>
      <c r="X7" s="687"/>
      <c r="Y7" s="687"/>
      <c r="Z7" s="687"/>
      <c r="AA7" s="687"/>
      <c r="AB7" s="687"/>
    </row>
    <row r="8" spans="1:28" s="503" customFormat="1" ht="27.75" customHeight="1" x14ac:dyDescent="0.25">
      <c r="A8" s="800" t="s">
        <v>249</v>
      </c>
      <c r="B8" s="795" t="s">
        <v>0</v>
      </c>
      <c r="C8" s="795"/>
      <c r="D8" s="795"/>
      <c r="E8" s="511"/>
      <c r="F8" s="823" t="s">
        <v>6</v>
      </c>
      <c r="G8" s="823"/>
      <c r="H8" s="823"/>
      <c r="I8" s="511"/>
      <c r="J8" s="795" t="s">
        <v>356</v>
      </c>
      <c r="K8" s="795"/>
      <c r="L8" s="795"/>
      <c r="M8" s="821"/>
      <c r="N8" s="823" t="s">
        <v>403</v>
      </c>
      <c r="O8" s="795"/>
      <c r="P8" s="795"/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</row>
    <row r="9" spans="1:28" s="503" customFormat="1" ht="27.75" customHeight="1" x14ac:dyDescent="0.25">
      <c r="A9" s="800"/>
      <c r="B9" s="513" t="s">
        <v>0</v>
      </c>
      <c r="C9" s="513" t="s">
        <v>15</v>
      </c>
      <c r="D9" s="513" t="s">
        <v>16</v>
      </c>
      <c r="E9" s="514"/>
      <c r="F9" s="513" t="s">
        <v>0</v>
      </c>
      <c r="G9" s="513" t="s">
        <v>15</v>
      </c>
      <c r="H9" s="513" t="s">
        <v>16</v>
      </c>
      <c r="I9" s="513"/>
      <c r="J9" s="513" t="s">
        <v>0</v>
      </c>
      <c r="K9" s="513" t="s">
        <v>15</v>
      </c>
      <c r="L9" s="513" t="s">
        <v>16</v>
      </c>
      <c r="M9" s="821"/>
      <c r="N9" s="513" t="s">
        <v>0</v>
      </c>
      <c r="O9" s="513" t="s">
        <v>15</v>
      </c>
      <c r="P9" s="513" t="s">
        <v>16</v>
      </c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</row>
    <row r="10" spans="1:28" s="169" customFormat="1" x14ac:dyDescent="0.2">
      <c r="A10" s="232"/>
      <c r="B10" s="623"/>
      <c r="C10" s="623"/>
      <c r="D10" s="623"/>
      <c r="E10" s="570"/>
      <c r="F10" s="623"/>
      <c r="G10" s="623"/>
      <c r="H10" s="623"/>
      <c r="I10" s="570"/>
      <c r="J10" s="623"/>
      <c r="K10" s="623"/>
      <c r="L10" s="623"/>
      <c r="M10" s="570"/>
      <c r="N10" s="623"/>
      <c r="O10" s="623"/>
      <c r="P10" s="623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</row>
    <row r="11" spans="1:28" s="169" customFormat="1" x14ac:dyDescent="0.2">
      <c r="A11" s="170"/>
      <c r="B11" s="830" t="s">
        <v>315</v>
      </c>
      <c r="C11" s="830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0"/>
      <c r="O11" s="830"/>
      <c r="P11" s="830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</row>
    <row r="12" spans="1:28" s="555" customFormat="1" x14ac:dyDescent="0.2">
      <c r="A12" s="173" t="s">
        <v>0</v>
      </c>
      <c r="B12" s="554">
        <f>SUM(B13:B15)</f>
        <v>89241</v>
      </c>
      <c r="C12" s="554">
        <f t="shared" ref="C12:D12" si="0">SUM(C13:C15)</f>
        <v>53532</v>
      </c>
      <c r="D12" s="554">
        <f t="shared" si="0"/>
        <v>35709</v>
      </c>
      <c r="E12" s="554"/>
      <c r="F12" s="554">
        <f>SUM(F13:F15)</f>
        <v>72987</v>
      </c>
      <c r="G12" s="554">
        <f t="shared" ref="G12:H12" si="1">SUM(G13:G15)</f>
        <v>44277</v>
      </c>
      <c r="H12" s="554">
        <f t="shared" si="1"/>
        <v>28710</v>
      </c>
      <c r="I12" s="554"/>
      <c r="J12" s="554">
        <f>SUM(J13:J15)</f>
        <v>10006</v>
      </c>
      <c r="K12" s="554">
        <f t="shared" ref="K12:L12" si="2">SUM(K13:K15)</f>
        <v>5878</v>
      </c>
      <c r="L12" s="554">
        <f t="shared" si="2"/>
        <v>4128</v>
      </c>
      <c r="M12" s="554"/>
      <c r="N12" s="554">
        <f>SUM(N13:N15)</f>
        <v>6248</v>
      </c>
      <c r="O12" s="554">
        <f t="shared" ref="O12:P12" si="3">SUM(O13:O15)</f>
        <v>3377</v>
      </c>
      <c r="P12" s="554">
        <f t="shared" si="3"/>
        <v>2871</v>
      </c>
      <c r="Q12" s="557"/>
      <c r="R12" s="557"/>
      <c r="S12" s="557"/>
      <c r="T12" s="557"/>
      <c r="U12" s="557"/>
      <c r="V12" s="557"/>
      <c r="W12" s="557"/>
      <c r="X12" s="557"/>
      <c r="Y12" s="557"/>
      <c r="Z12" s="557"/>
      <c r="AA12" s="557"/>
      <c r="AB12" s="557"/>
    </row>
    <row r="13" spans="1:28" x14ac:dyDescent="0.2">
      <c r="A13" s="184" t="s">
        <v>1</v>
      </c>
      <c r="B13" s="516">
        <f t="shared" ref="B13:C15" si="4">F13+J13+N13</f>
        <v>82922</v>
      </c>
      <c r="C13" s="516">
        <f t="shared" si="4"/>
        <v>49762</v>
      </c>
      <c r="D13" s="516">
        <f>+B13-C13</f>
        <v>33160</v>
      </c>
      <c r="E13" s="516"/>
      <c r="F13" s="516">
        <f t="shared" ref="F13:H14" si="5">+F18+F23</f>
        <v>69676</v>
      </c>
      <c r="G13" s="516">
        <f t="shared" si="5"/>
        <v>42228</v>
      </c>
      <c r="H13" s="516">
        <f t="shared" si="5"/>
        <v>27448</v>
      </c>
      <c r="I13" s="516"/>
      <c r="J13" s="516">
        <f t="shared" ref="J13:L14" si="6">+J18+J23</f>
        <v>8216</v>
      </c>
      <c r="K13" s="516">
        <f t="shared" si="6"/>
        <v>4815</v>
      </c>
      <c r="L13" s="516">
        <f t="shared" si="6"/>
        <v>3401</v>
      </c>
      <c r="M13" s="516"/>
      <c r="N13" s="516">
        <f t="shared" ref="N13:P14" si="7">+N18+N23</f>
        <v>5030</v>
      </c>
      <c r="O13" s="516">
        <f t="shared" si="7"/>
        <v>2719</v>
      </c>
      <c r="P13" s="516">
        <f t="shared" si="7"/>
        <v>2311</v>
      </c>
    </row>
    <row r="14" spans="1:28" x14ac:dyDescent="0.2">
      <c r="A14" s="184" t="s">
        <v>2</v>
      </c>
      <c r="B14" s="516">
        <f t="shared" si="4"/>
        <v>5508</v>
      </c>
      <c r="C14" s="516">
        <f t="shared" si="4"/>
        <v>3299</v>
      </c>
      <c r="D14" s="516">
        <f t="shared" ref="D14:D15" si="8">+B14-C14</f>
        <v>2209</v>
      </c>
      <c r="E14" s="516"/>
      <c r="F14" s="516">
        <f t="shared" si="5"/>
        <v>2988</v>
      </c>
      <c r="G14" s="516">
        <f t="shared" si="5"/>
        <v>1865</v>
      </c>
      <c r="H14" s="516">
        <f t="shared" si="5"/>
        <v>1123</v>
      </c>
      <c r="I14" s="516"/>
      <c r="J14" s="516">
        <f t="shared" si="6"/>
        <v>1497</v>
      </c>
      <c r="K14" s="516">
        <f t="shared" si="6"/>
        <v>883</v>
      </c>
      <c r="L14" s="516">
        <f t="shared" si="6"/>
        <v>614</v>
      </c>
      <c r="M14" s="516"/>
      <c r="N14" s="516">
        <f t="shared" si="7"/>
        <v>1023</v>
      </c>
      <c r="O14" s="516">
        <f t="shared" si="7"/>
        <v>551</v>
      </c>
      <c r="P14" s="516">
        <f t="shared" si="7"/>
        <v>472</v>
      </c>
    </row>
    <row r="15" spans="1:28" x14ac:dyDescent="0.2">
      <c r="A15" s="184" t="s">
        <v>211</v>
      </c>
      <c r="B15" s="516">
        <f t="shared" si="4"/>
        <v>811</v>
      </c>
      <c r="C15" s="516">
        <f t="shared" si="4"/>
        <v>471</v>
      </c>
      <c r="D15" s="516">
        <f t="shared" si="8"/>
        <v>340</v>
      </c>
      <c r="E15" s="516"/>
      <c r="F15" s="516">
        <f>+F20</f>
        <v>323</v>
      </c>
      <c r="G15" s="516">
        <f>+G20</f>
        <v>184</v>
      </c>
      <c r="H15" s="516">
        <f>+H20</f>
        <v>139</v>
      </c>
      <c r="I15" s="516"/>
      <c r="J15" s="516">
        <f>+J20</f>
        <v>293</v>
      </c>
      <c r="K15" s="516">
        <f>+K20</f>
        <v>180</v>
      </c>
      <c r="L15" s="516">
        <f>+L20</f>
        <v>113</v>
      </c>
      <c r="M15" s="516"/>
      <c r="N15" s="516">
        <f>+N20</f>
        <v>195</v>
      </c>
      <c r="O15" s="516">
        <f>+O20</f>
        <v>107</v>
      </c>
      <c r="P15" s="516">
        <f>+P20</f>
        <v>88</v>
      </c>
    </row>
    <row r="16" spans="1:28" x14ac:dyDescent="0.2"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516"/>
      <c r="N16" s="516"/>
      <c r="O16" s="516"/>
      <c r="P16" s="516"/>
    </row>
    <row r="17" spans="1:28" s="555" customFormat="1" x14ac:dyDescent="0.2">
      <c r="A17" s="173" t="s">
        <v>214</v>
      </c>
      <c r="B17" s="554">
        <f>SUM(B18:B20)</f>
        <v>63598</v>
      </c>
      <c r="C17" s="554">
        <f t="shared" ref="C17:D17" si="9">SUM(C18:C20)</f>
        <v>38423</v>
      </c>
      <c r="D17" s="554">
        <f t="shared" si="9"/>
        <v>25175</v>
      </c>
      <c r="E17" s="554"/>
      <c r="F17" s="554">
        <v>50062</v>
      </c>
      <c r="G17" s="554">
        <v>30706</v>
      </c>
      <c r="H17" s="554">
        <v>19356</v>
      </c>
      <c r="I17" s="554"/>
      <c r="J17" s="554">
        <v>8451</v>
      </c>
      <c r="K17" s="554">
        <v>4964</v>
      </c>
      <c r="L17" s="554">
        <v>3487</v>
      </c>
      <c r="M17" s="554"/>
      <c r="N17" s="554">
        <v>5085</v>
      </c>
      <c r="O17" s="554">
        <v>2753</v>
      </c>
      <c r="P17" s="554">
        <v>2332</v>
      </c>
      <c r="Q17" s="557"/>
      <c r="R17" s="557"/>
      <c r="S17" s="557"/>
      <c r="T17" s="557"/>
      <c r="U17" s="557"/>
      <c r="V17" s="557"/>
      <c r="W17" s="557"/>
      <c r="X17" s="557"/>
      <c r="Y17" s="557"/>
      <c r="Z17" s="557"/>
      <c r="AA17" s="557"/>
      <c r="AB17" s="557"/>
    </row>
    <row r="18" spans="1:28" x14ac:dyDescent="0.2">
      <c r="A18" s="184" t="s">
        <v>1</v>
      </c>
      <c r="B18" s="516">
        <f t="shared" ref="B18:C20" si="10">F18+J18+N18</f>
        <v>57428</v>
      </c>
      <c r="C18" s="516">
        <f t="shared" si="10"/>
        <v>34738</v>
      </c>
      <c r="D18" s="516">
        <f>+B18-C18</f>
        <v>22690</v>
      </c>
      <c r="E18" s="600"/>
      <c r="F18" s="516">
        <v>46847</v>
      </c>
      <c r="G18" s="516">
        <v>28712</v>
      </c>
      <c r="H18" s="516">
        <v>18135</v>
      </c>
      <c r="I18" s="516"/>
      <c r="J18" s="516">
        <v>6700</v>
      </c>
      <c r="K18" s="516">
        <v>3923</v>
      </c>
      <c r="L18" s="516">
        <v>2777</v>
      </c>
      <c r="M18" s="516"/>
      <c r="N18" s="516">
        <v>3881</v>
      </c>
      <c r="O18" s="516">
        <v>2103</v>
      </c>
      <c r="P18" s="516">
        <v>1778</v>
      </c>
    </row>
    <row r="19" spans="1:28" x14ac:dyDescent="0.2">
      <c r="A19" s="184" t="s">
        <v>2</v>
      </c>
      <c r="B19" s="516">
        <f t="shared" si="10"/>
        <v>5359</v>
      </c>
      <c r="C19" s="516">
        <f t="shared" si="10"/>
        <v>3214</v>
      </c>
      <c r="D19" s="516">
        <f t="shared" ref="D19:D20" si="11">+B19-C19</f>
        <v>2145</v>
      </c>
      <c r="E19" s="600"/>
      <c r="F19" s="516">
        <v>2892</v>
      </c>
      <c r="G19" s="516">
        <v>1810</v>
      </c>
      <c r="H19" s="516">
        <v>1082</v>
      </c>
      <c r="I19" s="516"/>
      <c r="J19" s="516">
        <v>1458</v>
      </c>
      <c r="K19" s="516">
        <v>861</v>
      </c>
      <c r="L19" s="516">
        <v>597</v>
      </c>
      <c r="M19" s="516"/>
      <c r="N19" s="516">
        <v>1009</v>
      </c>
      <c r="O19" s="516">
        <v>543</v>
      </c>
      <c r="P19" s="516">
        <v>466</v>
      </c>
    </row>
    <row r="20" spans="1:28" x14ac:dyDescent="0.2">
      <c r="A20" s="184" t="s">
        <v>211</v>
      </c>
      <c r="B20" s="516">
        <f t="shared" si="10"/>
        <v>811</v>
      </c>
      <c r="C20" s="516">
        <f t="shared" si="10"/>
        <v>471</v>
      </c>
      <c r="D20" s="516">
        <f t="shared" si="11"/>
        <v>340</v>
      </c>
      <c r="E20" s="600"/>
      <c r="F20" s="516">
        <v>323</v>
      </c>
      <c r="G20" s="516">
        <v>184</v>
      </c>
      <c r="H20" s="516">
        <v>139</v>
      </c>
      <c r="I20" s="516"/>
      <c r="J20" s="516">
        <v>293</v>
      </c>
      <c r="K20" s="516">
        <v>180</v>
      </c>
      <c r="L20" s="516">
        <v>113</v>
      </c>
      <c r="M20" s="516"/>
      <c r="N20" s="516">
        <v>195</v>
      </c>
      <c r="O20" s="516">
        <v>107</v>
      </c>
      <c r="P20" s="516">
        <v>88</v>
      </c>
    </row>
    <row r="21" spans="1:28" x14ac:dyDescent="0.2">
      <c r="B21" s="600"/>
      <c r="C21" s="600"/>
      <c r="D21" s="600"/>
      <c r="E21" s="600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</row>
    <row r="22" spans="1:28" s="555" customFormat="1" x14ac:dyDescent="0.2">
      <c r="A22" s="175" t="s">
        <v>213</v>
      </c>
      <c r="B22" s="554">
        <f>SUM(B23:B25)</f>
        <v>25643</v>
      </c>
      <c r="C22" s="554">
        <f t="shared" ref="C22:D22" si="12">SUM(C23:C25)</f>
        <v>15109</v>
      </c>
      <c r="D22" s="554">
        <f t="shared" si="12"/>
        <v>10534</v>
      </c>
      <c r="E22" s="554"/>
      <c r="F22" s="554">
        <v>22925</v>
      </c>
      <c r="G22" s="554">
        <v>13571</v>
      </c>
      <c r="H22" s="554">
        <v>9354</v>
      </c>
      <c r="I22" s="554"/>
      <c r="J22" s="554">
        <v>1555</v>
      </c>
      <c r="K22" s="554">
        <v>914</v>
      </c>
      <c r="L22" s="554">
        <v>641</v>
      </c>
      <c r="M22" s="554"/>
      <c r="N22" s="554">
        <v>1163</v>
      </c>
      <c r="O22" s="554">
        <v>624</v>
      </c>
      <c r="P22" s="554">
        <v>539</v>
      </c>
      <c r="Q22" s="557"/>
      <c r="R22" s="557"/>
      <c r="S22" s="557"/>
      <c r="T22" s="557"/>
      <c r="U22" s="557"/>
      <c r="V22" s="557"/>
      <c r="W22" s="557"/>
      <c r="X22" s="557"/>
      <c r="Y22" s="557"/>
      <c r="Z22" s="557"/>
      <c r="AA22" s="557"/>
      <c r="AB22" s="557"/>
    </row>
    <row r="23" spans="1:28" x14ac:dyDescent="0.2">
      <c r="A23" s="186" t="s">
        <v>1</v>
      </c>
      <c r="B23" s="516">
        <f>+F23+J23+N23</f>
        <v>25494</v>
      </c>
      <c r="C23" s="516">
        <f>+G23+K23+O23</f>
        <v>15024</v>
      </c>
      <c r="D23" s="516">
        <f>+B23-C23</f>
        <v>10470</v>
      </c>
      <c r="E23" s="600"/>
      <c r="F23" s="516">
        <v>22829</v>
      </c>
      <c r="G23" s="516">
        <v>13516</v>
      </c>
      <c r="H23" s="516">
        <v>9313</v>
      </c>
      <c r="I23" s="516"/>
      <c r="J23" s="516">
        <v>1516</v>
      </c>
      <c r="K23" s="516">
        <v>892</v>
      </c>
      <c r="L23" s="516">
        <v>624</v>
      </c>
      <c r="M23" s="516"/>
      <c r="N23" s="516">
        <v>1149</v>
      </c>
      <c r="O23" s="516">
        <v>616</v>
      </c>
      <c r="P23" s="516">
        <v>533</v>
      </c>
    </row>
    <row r="24" spans="1:28" x14ac:dyDescent="0.2">
      <c r="A24" s="186" t="s">
        <v>2</v>
      </c>
      <c r="B24" s="516">
        <f>+F24+J24+N24</f>
        <v>149</v>
      </c>
      <c r="C24" s="516">
        <f>+G24+K24+O24</f>
        <v>85</v>
      </c>
      <c r="D24" s="516">
        <f t="shared" ref="D24" si="13">+B24-C24</f>
        <v>64</v>
      </c>
      <c r="E24" s="600"/>
      <c r="F24" s="537">
        <v>96</v>
      </c>
      <c r="G24" s="537">
        <v>55</v>
      </c>
      <c r="H24" s="537">
        <v>41</v>
      </c>
      <c r="I24" s="537"/>
      <c r="J24" s="537">
        <v>39</v>
      </c>
      <c r="K24" s="537">
        <v>22</v>
      </c>
      <c r="L24" s="537">
        <v>17</v>
      </c>
      <c r="M24" s="537"/>
      <c r="N24" s="537">
        <v>14</v>
      </c>
      <c r="O24" s="537">
        <v>8</v>
      </c>
      <c r="P24" s="537">
        <v>6</v>
      </c>
    </row>
    <row r="25" spans="1:28" s="259" customFormat="1" x14ac:dyDescent="0.2">
      <c r="A25" s="186" t="s">
        <v>211</v>
      </c>
      <c r="B25" s="537" t="s">
        <v>8</v>
      </c>
      <c r="C25" s="537" t="s">
        <v>8</v>
      </c>
      <c r="D25" s="537" t="s">
        <v>8</v>
      </c>
      <c r="E25" s="537"/>
      <c r="F25" s="537" t="s">
        <v>8</v>
      </c>
      <c r="G25" s="537" t="s">
        <v>8</v>
      </c>
      <c r="H25" s="537" t="s">
        <v>8</v>
      </c>
      <c r="I25" s="537"/>
      <c r="J25" s="537" t="s">
        <v>8</v>
      </c>
      <c r="K25" s="537" t="s">
        <v>8</v>
      </c>
      <c r="L25" s="537" t="s">
        <v>8</v>
      </c>
      <c r="M25" s="537"/>
      <c r="N25" s="537" t="s">
        <v>8</v>
      </c>
      <c r="O25" s="537" t="s">
        <v>8</v>
      </c>
      <c r="P25" s="537" t="s">
        <v>8</v>
      </c>
      <c r="Q25" s="646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</row>
    <row r="26" spans="1:28" s="260" customFormat="1" x14ac:dyDescent="0.2">
      <c r="A26" s="170"/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515"/>
      <c r="Q26" s="647"/>
      <c r="R26" s="647"/>
      <c r="S26" s="647"/>
      <c r="T26" s="647"/>
      <c r="U26" s="647"/>
      <c r="V26" s="647"/>
      <c r="W26" s="647"/>
      <c r="X26" s="647"/>
      <c r="Y26" s="647"/>
      <c r="Z26" s="647"/>
      <c r="AA26" s="647"/>
      <c r="AB26" s="647"/>
    </row>
    <row r="27" spans="1:28" s="169" customFormat="1" x14ac:dyDescent="0.2">
      <c r="A27" s="170"/>
      <c r="B27" s="830" t="s">
        <v>317</v>
      </c>
      <c r="C27" s="830"/>
      <c r="D27" s="830"/>
      <c r="E27" s="830"/>
      <c r="F27" s="830"/>
      <c r="G27" s="830"/>
      <c r="H27" s="830"/>
      <c r="I27" s="830"/>
      <c r="J27" s="830"/>
      <c r="K27" s="830"/>
      <c r="L27" s="830"/>
      <c r="M27" s="830"/>
      <c r="N27" s="830"/>
      <c r="O27" s="830"/>
      <c r="P27" s="830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</row>
    <row r="28" spans="1:28" s="555" customFormat="1" x14ac:dyDescent="0.2">
      <c r="A28" s="173" t="s">
        <v>0</v>
      </c>
      <c r="B28" s="650">
        <f>+B12/'88'!B9*100</f>
        <v>52.227118703583407</v>
      </c>
      <c r="C28" s="650">
        <f>+C12/'88'!C9*100</f>
        <v>51.5702670417325</v>
      </c>
      <c r="D28" s="650">
        <f>+D12/'88'!D9*100</f>
        <v>53.243771154218912</v>
      </c>
      <c r="E28" s="650"/>
      <c r="F28" s="650">
        <f>+F12/'88'!J9*100</f>
        <v>57.601609975534686</v>
      </c>
      <c r="G28" s="650">
        <f>+G12/'88'!K9*100</f>
        <v>57.427270722818122</v>
      </c>
      <c r="H28" s="650">
        <f>+H12/'88'!L9*100</f>
        <v>57.872563446148881</v>
      </c>
      <c r="I28" s="650"/>
      <c r="J28" s="650">
        <f>+J12/'88'!N9*100</f>
        <v>60.525042342124365</v>
      </c>
      <c r="K28" s="650">
        <f>+K12/'88'!O9*100</f>
        <v>60.386274912677216</v>
      </c>
      <c r="L28" s="650">
        <f>+L12/'88'!P9*100</f>
        <v>60.723742277140339</v>
      </c>
      <c r="M28" s="650"/>
      <c r="N28" s="650">
        <f>+N12/'88'!R9*100</f>
        <v>59.978880675818367</v>
      </c>
      <c r="O28" s="650">
        <f>+O12/'88'!S9*100</f>
        <v>59.717064544650754</v>
      </c>
      <c r="P28" s="650">
        <f>+P12/'88'!T9*100</f>
        <v>60.289794204115921</v>
      </c>
      <c r="Q28" s="557"/>
      <c r="R28" s="557"/>
      <c r="S28" s="557"/>
      <c r="T28" s="557"/>
      <c r="U28" s="557"/>
      <c r="V28" s="557"/>
      <c r="W28" s="557"/>
      <c r="X28" s="557"/>
      <c r="Y28" s="557"/>
      <c r="Z28" s="557"/>
      <c r="AA28" s="557"/>
      <c r="AB28" s="557"/>
    </row>
    <row r="29" spans="1:28" x14ac:dyDescent="0.2">
      <c r="A29" s="184" t="s">
        <v>1</v>
      </c>
      <c r="B29" s="651">
        <f>+B13/'88'!B10*100</f>
        <v>51.962000726899028</v>
      </c>
      <c r="C29" s="651">
        <f>+C13/'88'!C10*100</f>
        <v>51.316902134680831</v>
      </c>
      <c r="D29" s="651">
        <f>+D13/'88'!D10*100</f>
        <v>52.961093720053668</v>
      </c>
      <c r="E29" s="651"/>
      <c r="F29" s="651">
        <f>+F13/'88'!J10*100</f>
        <v>57.254611939685276</v>
      </c>
      <c r="G29" s="651">
        <f>+G13/'88'!K10*100</f>
        <v>57.054070851460537</v>
      </c>
      <c r="H29" s="651">
        <f>+H13/'88'!L10*100</f>
        <v>57.565906755311339</v>
      </c>
      <c r="I29" s="651"/>
      <c r="J29" s="651">
        <f>+J13/'88'!N10*100</f>
        <v>60.836727138097004</v>
      </c>
      <c r="K29" s="651">
        <f>+K13/'88'!O10*100</f>
        <v>60.657596371882086</v>
      </c>
      <c r="L29" s="651">
        <f>+L13/'88'!P10*100</f>
        <v>61.092150170648466</v>
      </c>
      <c r="M29" s="651"/>
      <c r="N29" s="651">
        <f>+N13/'88'!R10*100</f>
        <v>58.386535113174695</v>
      </c>
      <c r="O29" s="651">
        <f>+O13/'88'!S10*100</f>
        <v>58.548664944013787</v>
      </c>
      <c r="P29" s="651">
        <f>+P13/'88'!T10*100</f>
        <v>58.196927726013605</v>
      </c>
    </row>
    <row r="30" spans="1:28" x14ac:dyDescent="0.2">
      <c r="A30" s="184" t="s">
        <v>2</v>
      </c>
      <c r="B30" s="651">
        <f>+B14/'88'!B11*100</f>
        <v>56.405529953917053</v>
      </c>
      <c r="C30" s="651">
        <f>+C14/'88'!C11*100</f>
        <v>55.492010092514718</v>
      </c>
      <c r="D30" s="651">
        <f>+D14/'88'!D11*100</f>
        <v>57.827225130890049</v>
      </c>
      <c r="E30" s="651"/>
      <c r="F30" s="651">
        <f>+F14/'88'!J11*100</f>
        <v>66.935483870967744</v>
      </c>
      <c r="G30" s="651">
        <f>+G14/'88'!K11*100</f>
        <v>67.182997118155612</v>
      </c>
      <c r="H30" s="651">
        <f>+H14/'88'!L11*100</f>
        <v>66.52843601895735</v>
      </c>
      <c r="I30" s="651"/>
      <c r="J30" s="651">
        <f>+J14/'88'!N11*100</f>
        <v>59.688995215311003</v>
      </c>
      <c r="K30" s="651">
        <f>+K14/'88'!O11*100</f>
        <v>59.063545150501675</v>
      </c>
      <c r="L30" s="651">
        <f>+L14/'88'!P11*100</f>
        <v>60.612043435340567</v>
      </c>
      <c r="M30" s="651"/>
      <c r="N30" s="651">
        <f>+N14/'88'!R11*100</f>
        <v>68.1545636242505</v>
      </c>
      <c r="O30" s="651">
        <f>+O14/'88'!S11*100</f>
        <v>65.361803084223013</v>
      </c>
      <c r="P30" s="651">
        <f>+P14/'88'!T11*100</f>
        <v>71.732522796352583</v>
      </c>
    </row>
    <row r="31" spans="1:28" x14ac:dyDescent="0.2">
      <c r="A31" s="184" t="s">
        <v>211</v>
      </c>
      <c r="B31" s="651">
        <f>+B15/'88'!B12*100</f>
        <v>53.215223097112862</v>
      </c>
      <c r="C31" s="651">
        <f>+C15/'88'!C12*100</f>
        <v>52.980877390326206</v>
      </c>
      <c r="D31" s="651">
        <f>+D15/'88'!D12*100</f>
        <v>53.543307086614178</v>
      </c>
      <c r="E31" s="651"/>
      <c r="F31" s="651">
        <f>+F15/'88'!J12*100</f>
        <v>58.620689655172406</v>
      </c>
      <c r="G31" s="651">
        <f>+G15/'88'!K12*100</f>
        <v>59.163987138263664</v>
      </c>
      <c r="H31" s="651">
        <f>+H15/'88'!L12*100</f>
        <v>57.916666666666671</v>
      </c>
      <c r="I31" s="651"/>
      <c r="J31" s="651">
        <f>+J15/'88'!N12*100</f>
        <v>56.454720616570327</v>
      </c>
      <c r="K31" s="651">
        <f>+K15/'88'!O12*100</f>
        <v>59.800664451827245</v>
      </c>
      <c r="L31" s="651">
        <f>+L15/'88'!P12*100</f>
        <v>51.834862385321102</v>
      </c>
      <c r="M31" s="651"/>
      <c r="N31" s="651">
        <f>+N15/'88'!R12*100</f>
        <v>64.784053156146186</v>
      </c>
      <c r="O31" s="651">
        <f>+O15/'88'!S12*100</f>
        <v>63.69047619047619</v>
      </c>
      <c r="P31" s="651">
        <f>+P15/'88'!T12*100</f>
        <v>66.165413533834581</v>
      </c>
    </row>
    <row r="32" spans="1:28" x14ac:dyDescent="0.2">
      <c r="B32" s="653"/>
      <c r="C32" s="653"/>
      <c r="D32" s="653"/>
      <c r="E32" s="653"/>
      <c r="F32" s="653"/>
      <c r="G32" s="653"/>
      <c r="H32" s="653"/>
      <c r="I32" s="653"/>
      <c r="J32" s="653"/>
      <c r="K32" s="653"/>
      <c r="L32" s="653"/>
      <c r="M32" s="653"/>
      <c r="N32" s="653"/>
      <c r="O32" s="653"/>
      <c r="P32" s="653"/>
    </row>
    <row r="33" spans="1:28" s="555" customFormat="1" x14ac:dyDescent="0.2">
      <c r="A33" s="173" t="s">
        <v>214</v>
      </c>
      <c r="B33" s="650">
        <f>+B17/'88'!B14*100</f>
        <v>52.326805989797599</v>
      </c>
      <c r="C33" s="650">
        <f>+C17/'88'!C14*100</f>
        <v>51.754421411349526</v>
      </c>
      <c r="D33" s="650">
        <f>+D17/'88'!D14*100</f>
        <v>53.225226748979892</v>
      </c>
      <c r="E33" s="650"/>
      <c r="F33" s="650">
        <f>+F17/'88'!J14*100</f>
        <v>58.089370046762042</v>
      </c>
      <c r="G33" s="650">
        <f>+G17/'88'!K14*100</f>
        <v>58.055245693974399</v>
      </c>
      <c r="H33" s="650">
        <f>+H17/'88'!L14*100</f>
        <v>58.143586662661463</v>
      </c>
      <c r="I33" s="650"/>
      <c r="J33" s="650">
        <f>+J17/'88'!N14*100</f>
        <v>62.930970288182294</v>
      </c>
      <c r="K33" s="650">
        <f>+K17/'88'!O14*100</f>
        <v>62.440251572327043</v>
      </c>
      <c r="L33" s="650">
        <f>+L17/'88'!P14*100</f>
        <v>63.643000547545171</v>
      </c>
      <c r="M33" s="650"/>
      <c r="N33" s="650">
        <f>+N17/'88'!R14*100</f>
        <v>60.485309860830263</v>
      </c>
      <c r="O33" s="650">
        <f>+O17/'88'!S14*100</f>
        <v>60.240700218818375</v>
      </c>
      <c r="P33" s="650">
        <f>+P17/'88'!T14*100</f>
        <v>60.776648423247323</v>
      </c>
      <c r="Q33" s="557"/>
      <c r="R33" s="557"/>
      <c r="S33" s="557"/>
      <c r="T33" s="557"/>
      <c r="U33" s="557"/>
      <c r="V33" s="557"/>
      <c r="W33" s="557"/>
      <c r="X33" s="557"/>
      <c r="Y33" s="557"/>
      <c r="Z33" s="557"/>
      <c r="AA33" s="557"/>
      <c r="AB33" s="557"/>
    </row>
    <row r="34" spans="1:28" x14ac:dyDescent="0.2">
      <c r="A34" s="184" t="s">
        <v>1</v>
      </c>
      <c r="B34" s="651">
        <f>+B18/'88'!B15*100</f>
        <v>51.927806712962962</v>
      </c>
      <c r="C34" s="651">
        <f>+C18/'88'!C15*100</f>
        <v>51.368576709796677</v>
      </c>
      <c r="D34" s="651">
        <f>+D18/'88'!D15*100</f>
        <v>52.807968906370007</v>
      </c>
      <c r="E34" s="651"/>
      <c r="F34" s="651">
        <f>+F18/'88'!J15*100</f>
        <v>57.568570585922139</v>
      </c>
      <c r="G34" s="651">
        <f>+G18/'88'!K15*100</f>
        <v>57.49529416476431</v>
      </c>
      <c r="H34" s="651">
        <f>+H18/'88'!L15*100</f>
        <v>57.684967237101588</v>
      </c>
      <c r="I34" s="651"/>
      <c r="J34" s="651">
        <f>+J18/'88'!N15*100</f>
        <v>64.102564102564102</v>
      </c>
      <c r="K34" s="651">
        <f>+K18/'88'!O15*100</f>
        <v>63.407144011637307</v>
      </c>
      <c r="L34" s="651">
        <f>+L18/'88'!P15*100</f>
        <v>65.111371629542788</v>
      </c>
      <c r="M34" s="651"/>
      <c r="N34" s="651">
        <f>+N18/'88'!R15*100</f>
        <v>58.545783677779454</v>
      </c>
      <c r="O34" s="651">
        <f>+O18/'88'!S15*100</f>
        <v>58.87458006718925</v>
      </c>
      <c r="P34" s="651">
        <f>+P18/'88'!T15*100</f>
        <v>58.161596336277398</v>
      </c>
    </row>
    <row r="35" spans="1:28" x14ac:dyDescent="0.2">
      <c r="A35" s="184" t="s">
        <v>2</v>
      </c>
      <c r="B35" s="651">
        <f>+B19/'88'!B16*100</f>
        <v>56.865449915110354</v>
      </c>
      <c r="C35" s="651">
        <f>+C19/'88'!C16*100</f>
        <v>56.120132704731972</v>
      </c>
      <c r="D35" s="651">
        <f>+D19/'88'!D16*100</f>
        <v>58.020016229375173</v>
      </c>
      <c r="E35" s="651"/>
      <c r="F35" s="651">
        <f>+F19/'88'!J16*100</f>
        <v>67.983074753173483</v>
      </c>
      <c r="G35" s="651">
        <f>+G19/'88'!K16*100</f>
        <v>68.508705526116572</v>
      </c>
      <c r="H35" s="651">
        <f>+H19/'88'!L16*100</f>
        <v>67.121588089330018</v>
      </c>
      <c r="I35" s="651"/>
      <c r="J35" s="651">
        <f>+J19/'88'!N16*100</f>
        <v>59.316517493897479</v>
      </c>
      <c r="K35" s="651">
        <f>+K19/'88'!O16*100</f>
        <v>58.891928864569088</v>
      </c>
      <c r="L35" s="651">
        <f>+L19/'88'!P16*100</f>
        <v>59.939759036144579</v>
      </c>
      <c r="M35" s="651"/>
      <c r="N35" s="651">
        <f>+N19/'88'!R16*100</f>
        <v>68.314150304671628</v>
      </c>
      <c r="O35" s="651">
        <f>+O19/'88'!S16*100</f>
        <v>65.421686746987945</v>
      </c>
      <c r="P35" s="651">
        <f>+P19/'88'!T16*100</f>
        <v>72.024729520865534</v>
      </c>
    </row>
    <row r="36" spans="1:28" x14ac:dyDescent="0.2">
      <c r="A36" s="184" t="s">
        <v>211</v>
      </c>
      <c r="B36" s="651">
        <f>+B20/'88'!B17*100</f>
        <v>53.215223097112862</v>
      </c>
      <c r="C36" s="651">
        <f>+C20/'88'!C17*100</f>
        <v>52.980877390326206</v>
      </c>
      <c r="D36" s="651">
        <f>+D20/'88'!D17*100</f>
        <v>53.543307086614178</v>
      </c>
      <c r="E36" s="651"/>
      <c r="F36" s="651">
        <f>+F20/'88'!J17*100</f>
        <v>58.620689655172406</v>
      </c>
      <c r="G36" s="651">
        <f>+G20/'88'!K17*100</f>
        <v>59.163987138263664</v>
      </c>
      <c r="H36" s="651">
        <f>+H20/'88'!L17*100</f>
        <v>57.916666666666671</v>
      </c>
      <c r="I36" s="651"/>
      <c r="J36" s="651">
        <f>+J20/'88'!N17*100</f>
        <v>56.454720616570327</v>
      </c>
      <c r="K36" s="651">
        <f>+K20/'88'!O17*100</f>
        <v>59.800664451827245</v>
      </c>
      <c r="L36" s="651">
        <f>+L20/'88'!P17*100</f>
        <v>51.834862385321102</v>
      </c>
      <c r="M36" s="651"/>
      <c r="N36" s="651">
        <f>+N20/'88'!R17*100</f>
        <v>64.784053156146186</v>
      </c>
      <c r="O36" s="651">
        <f>+O20/'88'!S17*100</f>
        <v>63.69047619047619</v>
      </c>
      <c r="P36" s="651">
        <f>+P20/'88'!T17*100</f>
        <v>66.165413533834581</v>
      </c>
    </row>
    <row r="37" spans="1:28" x14ac:dyDescent="0.2">
      <c r="B37" s="654"/>
      <c r="C37" s="654"/>
      <c r="D37" s="654"/>
      <c r="E37" s="654"/>
      <c r="F37" s="651"/>
      <c r="G37" s="651"/>
      <c r="H37" s="651"/>
      <c r="I37" s="651"/>
      <c r="J37" s="651"/>
      <c r="K37" s="651"/>
      <c r="L37" s="651"/>
      <c r="M37" s="651"/>
      <c r="N37" s="651"/>
      <c r="O37" s="651"/>
      <c r="P37" s="651"/>
    </row>
    <row r="38" spans="1:28" s="555" customFormat="1" x14ac:dyDescent="0.2">
      <c r="A38" s="175" t="s">
        <v>213</v>
      </c>
      <c r="B38" s="650">
        <f>+B22/'88'!B19*100</f>
        <v>51.981512639111301</v>
      </c>
      <c r="C38" s="650">
        <f>+C22/'88'!C19*100</f>
        <v>51.107803673510809</v>
      </c>
      <c r="D38" s="650">
        <f>+D22/'88'!D19*100</f>
        <v>53.288142452448405</v>
      </c>
      <c r="E38" s="650"/>
      <c r="F38" s="650">
        <f>+F22/'88'!J19*100</f>
        <v>56.564435342594187</v>
      </c>
      <c r="G38" s="650">
        <f>+G22/'88'!K19*100</f>
        <v>56.055349029326727</v>
      </c>
      <c r="H38" s="650">
        <f>+H22/'88'!L19*100</f>
        <v>57.319688706415839</v>
      </c>
      <c r="I38" s="650"/>
      <c r="J38" s="650">
        <f>+J22/'88'!N19*100</f>
        <v>50.112794070254594</v>
      </c>
      <c r="K38" s="650">
        <f>+K22/'88'!O19*100</f>
        <v>51.233183856502237</v>
      </c>
      <c r="L38" s="650">
        <f>+L22/'88'!P19*100</f>
        <v>48.597422289613348</v>
      </c>
      <c r="M38" s="650"/>
      <c r="N38" s="650">
        <f>+N22/'88'!R19*100</f>
        <v>57.860696517412933</v>
      </c>
      <c r="O38" s="650">
        <f>+O22/'88'!S19*100</f>
        <v>57.511520737327196</v>
      </c>
      <c r="P38" s="650">
        <f>+P22/'88'!T19*100</f>
        <v>58.270270270270274</v>
      </c>
      <c r="Q38" s="557"/>
      <c r="R38" s="557"/>
      <c r="S38" s="557"/>
      <c r="T38" s="557"/>
      <c r="U38" s="557"/>
      <c r="V38" s="557"/>
      <c r="W38" s="557"/>
      <c r="X38" s="557"/>
      <c r="Y38" s="557"/>
      <c r="Z38" s="557"/>
      <c r="AA38" s="557"/>
      <c r="AB38" s="557"/>
    </row>
    <row r="39" spans="1:28" x14ac:dyDescent="0.2">
      <c r="A39" s="186" t="s">
        <v>1</v>
      </c>
      <c r="B39" s="651">
        <f>+B23/'88'!B20*100</f>
        <v>52.03919167176975</v>
      </c>
      <c r="C39" s="651">
        <f>+C23/'88'!C20*100</f>
        <v>51.19781904924178</v>
      </c>
      <c r="D39" s="651">
        <f>+D23/'88'!D20*100</f>
        <v>53.296004072283019</v>
      </c>
      <c r="E39" s="651"/>
      <c r="F39" s="651">
        <f>+F23/'88'!J20*100</f>
        <v>56.620947940177089</v>
      </c>
      <c r="G39" s="651">
        <f>+G23/'88'!K20*100</f>
        <v>56.138893503904306</v>
      </c>
      <c r="H39" s="651">
        <f>+H23/'88'!L20*100</f>
        <v>57.335467586037062</v>
      </c>
      <c r="I39" s="651"/>
      <c r="J39" s="651">
        <f>+J23/'88'!N20*100</f>
        <v>49.65607599082869</v>
      </c>
      <c r="K39" s="651">
        <f>+K23/'88'!O20*100</f>
        <v>50.942318675042827</v>
      </c>
      <c r="L39" s="651">
        <f>+L23/'88'!P20*100</f>
        <v>47.926267281105986</v>
      </c>
      <c r="M39" s="651"/>
      <c r="N39" s="651">
        <f>+N23/'88'!R20*100</f>
        <v>57.854984894259822</v>
      </c>
      <c r="O39" s="651">
        <f>+O23/'88'!S20*100</f>
        <v>57.462686567164177</v>
      </c>
      <c r="P39" s="651">
        <f>+P23/'88'!T20*100</f>
        <v>58.31509846827133</v>
      </c>
    </row>
    <row r="40" spans="1:28" x14ac:dyDescent="0.2">
      <c r="A40" s="186" t="s">
        <v>2</v>
      </c>
      <c r="B40" s="651">
        <f>+B24/'88'!B21*100</f>
        <v>43.695014662756599</v>
      </c>
      <c r="C40" s="651">
        <f>+C24/'88'!C21*100</f>
        <v>38.990825688073393</v>
      </c>
      <c r="D40" s="651">
        <f>+D24/'88'!D21*100</f>
        <v>52.032520325203258</v>
      </c>
      <c r="E40" s="651"/>
      <c r="F40" s="651">
        <f>+F24/'88'!J21*100</f>
        <v>45.714285714285715</v>
      </c>
      <c r="G40" s="651">
        <f>+G24/'88'!K21*100</f>
        <v>41.044776119402989</v>
      </c>
      <c r="H40" s="651">
        <f>+H24/'88'!L21*100</f>
        <v>53.94736842105263</v>
      </c>
      <c r="I40" s="651"/>
      <c r="J40" s="651">
        <f>+J24/'88'!N21*100</f>
        <v>78</v>
      </c>
      <c r="K40" s="651">
        <f>+K24/'88'!O21*100</f>
        <v>66.666666666666657</v>
      </c>
      <c r="L40" s="651">
        <f>+L24/'88'!P21*100</f>
        <v>100</v>
      </c>
      <c r="M40" s="651"/>
      <c r="N40" s="651">
        <f>+N24/'88'!R21*100</f>
        <v>58.333333333333336</v>
      </c>
      <c r="O40" s="651">
        <f>+O24/'88'!S21*100</f>
        <v>61.53846153846154</v>
      </c>
      <c r="P40" s="651">
        <f>+P24/'88'!T21*100</f>
        <v>54.54545454545454</v>
      </c>
    </row>
    <row r="41" spans="1:28" ht="13.5" thickBot="1" x14ac:dyDescent="0.25">
      <c r="A41" s="185" t="s">
        <v>211</v>
      </c>
      <c r="B41" s="656" t="s">
        <v>8</v>
      </c>
      <c r="C41" s="656" t="s">
        <v>8</v>
      </c>
      <c r="D41" s="656" t="s">
        <v>8</v>
      </c>
      <c r="E41" s="656"/>
      <c r="F41" s="656" t="s">
        <v>8</v>
      </c>
      <c r="G41" s="656" t="s">
        <v>8</v>
      </c>
      <c r="H41" s="656" t="s">
        <v>8</v>
      </c>
      <c r="I41" s="656"/>
      <c r="J41" s="656" t="s">
        <v>8</v>
      </c>
      <c r="K41" s="656" t="s">
        <v>8</v>
      </c>
      <c r="L41" s="656" t="s">
        <v>8</v>
      </c>
      <c r="M41" s="656"/>
      <c r="N41" s="656" t="s">
        <v>8</v>
      </c>
      <c r="O41" s="656" t="s">
        <v>8</v>
      </c>
      <c r="P41" s="656" t="s">
        <v>8</v>
      </c>
    </row>
    <row r="42" spans="1:28" ht="15" customHeight="1" x14ac:dyDescent="0.2">
      <c r="A42" s="35" t="s">
        <v>24</v>
      </c>
    </row>
  </sheetData>
  <mergeCells count="15">
    <mergeCell ref="A7:P7"/>
    <mergeCell ref="A1:P1"/>
    <mergeCell ref="A2:P2"/>
    <mergeCell ref="A3:P3"/>
    <mergeCell ref="A5:P5"/>
    <mergeCell ref="A6:P6"/>
    <mergeCell ref="A4:P4"/>
    <mergeCell ref="B11:P11"/>
    <mergeCell ref="B27:P27"/>
    <mergeCell ref="A8:A9"/>
    <mergeCell ref="B8:D8"/>
    <mergeCell ref="F8:H8"/>
    <mergeCell ref="J8:L8"/>
    <mergeCell ref="N8:P8"/>
    <mergeCell ref="M8:M9"/>
  </mergeCells>
  <conditionalFormatting sqref="I12:I15 E23:E24 B33:L40 B28:L31 F16:L24 B12:E22">
    <cfRule type="cellIs" dxfId="186" priority="57" operator="equal">
      <formula>0</formula>
    </cfRule>
  </conditionalFormatting>
  <conditionalFormatting sqref="M20:P23 N16:P16 N18:P19">
    <cfRule type="cellIs" dxfId="185" priority="56" operator="equal">
      <formula>0</formula>
    </cfRule>
  </conditionalFormatting>
  <conditionalFormatting sqref="M12:M20">
    <cfRule type="cellIs" dxfId="184" priority="55" operator="equal">
      <formula>0</formula>
    </cfRule>
  </conditionalFormatting>
  <conditionalFormatting sqref="N17:P17">
    <cfRule type="cellIs" dxfId="183" priority="54" operator="equal">
      <formula>0</formula>
    </cfRule>
  </conditionalFormatting>
  <conditionalFormatting sqref="E25 I25">
    <cfRule type="cellIs" dxfId="182" priority="53" operator="equal">
      <formula>0</formula>
    </cfRule>
  </conditionalFormatting>
  <conditionalFormatting sqref="B23:D25">
    <cfRule type="cellIs" dxfId="181" priority="42" operator="equal">
      <formula>0</formula>
    </cfRule>
  </conditionalFormatting>
  <conditionalFormatting sqref="M25">
    <cfRule type="cellIs" dxfId="180" priority="52" operator="equal">
      <formula>0</formula>
    </cfRule>
  </conditionalFormatting>
  <conditionalFormatting sqref="M28:M31">
    <cfRule type="cellIs" dxfId="179" priority="39" operator="equal">
      <formula>0</formula>
    </cfRule>
  </conditionalFormatting>
  <conditionalFormatting sqref="M24">
    <cfRule type="cellIs" dxfId="178" priority="46" operator="equal">
      <formula>0</formula>
    </cfRule>
  </conditionalFormatting>
  <conditionalFormatting sqref="N24:P24">
    <cfRule type="cellIs" dxfId="177" priority="45" operator="equal">
      <formula>0</formula>
    </cfRule>
  </conditionalFormatting>
  <conditionalFormatting sqref="M37:P37">
    <cfRule type="cellIs" dxfId="176" priority="40" operator="equal">
      <formula>0</formula>
    </cfRule>
  </conditionalFormatting>
  <conditionalFormatting sqref="F12:H12">
    <cfRule type="cellIs" dxfId="175" priority="35" operator="equal">
      <formula>0</formula>
    </cfRule>
  </conditionalFormatting>
  <conditionalFormatting sqref="J13:L15">
    <cfRule type="cellIs" dxfId="174" priority="32" operator="equal">
      <formula>0</formula>
    </cfRule>
  </conditionalFormatting>
  <conditionalFormatting sqref="F13:H15">
    <cfRule type="cellIs" dxfId="173" priority="34" operator="equal">
      <formula>0</formula>
    </cfRule>
  </conditionalFormatting>
  <conditionalFormatting sqref="J12:L12">
    <cfRule type="cellIs" dxfId="172" priority="33" operator="equal">
      <formula>0</formula>
    </cfRule>
  </conditionalFormatting>
  <conditionalFormatting sqref="N12:P12">
    <cfRule type="cellIs" dxfId="171" priority="31" operator="equal">
      <formula>0</formula>
    </cfRule>
  </conditionalFormatting>
  <conditionalFormatting sqref="N13:P15">
    <cfRule type="cellIs" dxfId="170" priority="30" operator="equal">
      <formula>0</formula>
    </cfRule>
  </conditionalFormatting>
  <conditionalFormatting sqref="N28:P31">
    <cfRule type="cellIs" dxfId="169" priority="25" operator="equal">
      <formula>0</formula>
    </cfRule>
  </conditionalFormatting>
  <conditionalFormatting sqref="M33:M36">
    <cfRule type="cellIs" dxfId="168" priority="22" operator="equal">
      <formula>0</formula>
    </cfRule>
  </conditionalFormatting>
  <conditionalFormatting sqref="N33:P36">
    <cfRule type="cellIs" dxfId="167" priority="20" operator="equal">
      <formula>0</formula>
    </cfRule>
  </conditionalFormatting>
  <conditionalFormatting sqref="E41 I41">
    <cfRule type="cellIs" dxfId="166" priority="18" operator="equal">
      <formula>0</formula>
    </cfRule>
  </conditionalFormatting>
  <conditionalFormatting sqref="M38:M41">
    <cfRule type="cellIs" dxfId="165" priority="17" operator="equal">
      <formula>0</formula>
    </cfRule>
  </conditionalFormatting>
  <conditionalFormatting sqref="N38:P40">
    <cfRule type="cellIs" dxfId="164" priority="15" operator="equal">
      <formula>0</formula>
    </cfRule>
  </conditionalFormatting>
  <conditionalFormatting sqref="B41:D41">
    <cfRule type="cellIs" dxfId="163" priority="13" operator="equal">
      <formula>0</formula>
    </cfRule>
  </conditionalFormatting>
  <conditionalFormatting sqref="F41:H41">
    <cfRule type="cellIs" dxfId="162" priority="11" operator="equal">
      <formula>0</formula>
    </cfRule>
  </conditionalFormatting>
  <conditionalFormatting sqref="J41:L41">
    <cfRule type="cellIs" dxfId="161" priority="10" operator="equal">
      <formula>0</formula>
    </cfRule>
  </conditionalFormatting>
  <conditionalFormatting sqref="N41:P41">
    <cfRule type="cellIs" dxfId="160" priority="9" operator="equal">
      <formula>0</formula>
    </cfRule>
  </conditionalFormatting>
  <conditionalFormatting sqref="F25:H25">
    <cfRule type="cellIs" dxfId="159" priority="5" operator="equal">
      <formula>0</formula>
    </cfRule>
  </conditionalFormatting>
  <conditionalFormatting sqref="J25:L25">
    <cfRule type="cellIs" dxfId="158" priority="4" operator="equal">
      <formula>0</formula>
    </cfRule>
  </conditionalFormatting>
  <conditionalFormatting sqref="N25:P25">
    <cfRule type="cellIs" dxfId="157" priority="3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42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967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91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220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21">
        <v>38381</v>
      </c>
      <c r="C9" s="421">
        <v>38704</v>
      </c>
      <c r="D9" s="421">
        <v>40667</v>
      </c>
      <c r="E9" s="421">
        <v>43796</v>
      </c>
      <c r="F9" s="421">
        <v>47354</v>
      </c>
      <c r="G9" s="421">
        <v>48230</v>
      </c>
      <c r="H9" s="421">
        <v>47718</v>
      </c>
      <c r="I9" s="421">
        <v>47197</v>
      </c>
      <c r="J9" s="421">
        <v>47544</v>
      </c>
      <c r="K9" s="421">
        <v>50160</v>
      </c>
      <c r="L9" s="421">
        <v>49820</v>
      </c>
      <c r="M9" s="421">
        <f>M11+M17</f>
        <v>56789</v>
      </c>
    </row>
    <row r="10" spans="1:14" ht="6.75" customHeight="1" x14ac:dyDescent="0.2">
      <c r="A10" s="75"/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</row>
    <row r="11" spans="1:14" s="437" customFormat="1" x14ac:dyDescent="0.2">
      <c r="A11" s="79" t="s">
        <v>221</v>
      </c>
      <c r="B11" s="421">
        <v>399</v>
      </c>
      <c r="C11" s="421">
        <v>404</v>
      </c>
      <c r="D11" s="421">
        <v>344</v>
      </c>
      <c r="E11" s="421">
        <v>306</v>
      </c>
      <c r="F11" s="421">
        <v>310</v>
      </c>
      <c r="G11" s="421">
        <v>264</v>
      </c>
      <c r="H11" s="421">
        <v>251</v>
      </c>
      <c r="I11" s="421">
        <v>283</v>
      </c>
      <c r="J11" s="421">
        <v>270</v>
      </c>
      <c r="K11" s="421">
        <v>266</v>
      </c>
      <c r="L11" s="421">
        <v>256</v>
      </c>
      <c r="M11" s="421">
        <f>SUM(M12:M15)</f>
        <v>293</v>
      </c>
    </row>
    <row r="12" spans="1:14" x14ac:dyDescent="0.2">
      <c r="A12" s="81" t="s">
        <v>50</v>
      </c>
      <c r="B12" s="430">
        <v>70</v>
      </c>
      <c r="C12" s="430">
        <v>89</v>
      </c>
      <c r="D12" s="430">
        <v>57</v>
      </c>
      <c r="E12" s="430">
        <v>65</v>
      </c>
      <c r="F12" s="430">
        <v>66</v>
      </c>
      <c r="G12" s="430">
        <v>42</v>
      </c>
      <c r="H12" s="430">
        <v>48</v>
      </c>
      <c r="I12" s="430">
        <v>54</v>
      </c>
      <c r="J12" s="430">
        <v>31</v>
      </c>
      <c r="K12" s="430">
        <v>48</v>
      </c>
      <c r="L12" s="430">
        <v>41</v>
      </c>
      <c r="M12" s="430">
        <v>50</v>
      </c>
    </row>
    <row r="13" spans="1:14" x14ac:dyDescent="0.2">
      <c r="A13" s="81" t="s">
        <v>51</v>
      </c>
      <c r="B13" s="430">
        <v>74</v>
      </c>
      <c r="C13" s="430">
        <v>68</v>
      </c>
      <c r="D13" s="430">
        <v>66</v>
      </c>
      <c r="E13" s="430">
        <v>76</v>
      </c>
      <c r="F13" s="430">
        <v>71</v>
      </c>
      <c r="G13" s="430">
        <v>61</v>
      </c>
      <c r="H13" s="430">
        <v>63</v>
      </c>
      <c r="I13" s="430">
        <v>63</v>
      </c>
      <c r="J13" s="430">
        <v>65</v>
      </c>
      <c r="K13" s="430">
        <v>45</v>
      </c>
      <c r="L13" s="427">
        <v>60</v>
      </c>
      <c r="M13" s="427">
        <v>65</v>
      </c>
    </row>
    <row r="14" spans="1:14" x14ac:dyDescent="0.2">
      <c r="A14" s="81" t="s">
        <v>209</v>
      </c>
      <c r="B14" s="430">
        <v>100</v>
      </c>
      <c r="C14" s="430">
        <v>94</v>
      </c>
      <c r="D14" s="430">
        <v>101</v>
      </c>
      <c r="E14" s="430">
        <v>98</v>
      </c>
      <c r="F14" s="430">
        <v>87</v>
      </c>
      <c r="G14" s="430">
        <v>73</v>
      </c>
      <c r="H14" s="430">
        <v>63</v>
      </c>
      <c r="I14" s="430">
        <v>86</v>
      </c>
      <c r="J14" s="430">
        <v>74</v>
      </c>
      <c r="K14" s="430">
        <v>82</v>
      </c>
      <c r="L14" s="427">
        <v>61</v>
      </c>
      <c r="M14" s="427">
        <v>85</v>
      </c>
    </row>
    <row r="15" spans="1:14" x14ac:dyDescent="0.2">
      <c r="A15" s="81" t="s">
        <v>222</v>
      </c>
      <c r="B15" s="430">
        <v>155</v>
      </c>
      <c r="C15" s="430">
        <v>153</v>
      </c>
      <c r="D15" s="430">
        <v>120</v>
      </c>
      <c r="E15" s="430">
        <v>67</v>
      </c>
      <c r="F15" s="430">
        <v>86</v>
      </c>
      <c r="G15" s="430">
        <v>88</v>
      </c>
      <c r="H15" s="430">
        <v>77</v>
      </c>
      <c r="I15" s="430">
        <v>80</v>
      </c>
      <c r="J15" s="430">
        <v>100</v>
      </c>
      <c r="K15" s="430">
        <v>91</v>
      </c>
      <c r="L15" s="427">
        <v>94</v>
      </c>
      <c r="M15" s="427">
        <v>93</v>
      </c>
    </row>
    <row r="16" spans="1:14" ht="6.75" customHeight="1" x14ac:dyDescent="0.2">
      <c r="B16" s="427"/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7"/>
    </row>
    <row r="17" spans="1:14" s="437" customFormat="1" x14ac:dyDescent="0.2">
      <c r="A17" s="79" t="s">
        <v>104</v>
      </c>
      <c r="B17" s="421">
        <v>37982</v>
      </c>
      <c r="C17" s="421">
        <v>38300</v>
      </c>
      <c r="D17" s="421">
        <v>40323</v>
      </c>
      <c r="E17" s="421">
        <v>43490</v>
      </c>
      <c r="F17" s="421">
        <v>47044</v>
      </c>
      <c r="G17" s="421">
        <v>47966</v>
      </c>
      <c r="H17" s="421">
        <v>47467</v>
      </c>
      <c r="I17" s="421">
        <v>46914</v>
      </c>
      <c r="J17" s="421">
        <v>47274</v>
      </c>
      <c r="K17" s="421">
        <v>49894</v>
      </c>
      <c r="L17" s="421">
        <v>49564</v>
      </c>
      <c r="M17" s="421">
        <f>+M18+M22</f>
        <v>56496</v>
      </c>
    </row>
    <row r="18" spans="1:14" x14ac:dyDescent="0.2">
      <c r="A18" s="77" t="s">
        <v>182</v>
      </c>
      <c r="B18" s="430">
        <v>22958</v>
      </c>
      <c r="C18" s="430">
        <v>22691</v>
      </c>
      <c r="D18" s="430">
        <v>21953</v>
      </c>
      <c r="E18" s="430">
        <v>21798</v>
      </c>
      <c r="F18" s="430">
        <v>21993</v>
      </c>
      <c r="G18" s="430">
        <v>21699</v>
      </c>
      <c r="H18" s="430">
        <v>20505</v>
      </c>
      <c r="I18" s="430">
        <v>18923</v>
      </c>
      <c r="J18" s="430">
        <v>18119</v>
      </c>
      <c r="K18" s="430">
        <v>17700</v>
      </c>
      <c r="L18" s="430">
        <v>16657</v>
      </c>
      <c r="M18" s="430">
        <f>SUM(M19:M21)</f>
        <v>17199</v>
      </c>
    </row>
    <row r="19" spans="1:14" x14ac:dyDescent="0.2">
      <c r="A19" s="81" t="s">
        <v>78</v>
      </c>
      <c r="B19" s="430">
        <v>8961</v>
      </c>
      <c r="C19" s="430">
        <v>8563</v>
      </c>
      <c r="D19" s="430">
        <v>8416</v>
      </c>
      <c r="E19" s="430">
        <v>8075</v>
      </c>
      <c r="F19" s="430">
        <v>7934</v>
      </c>
      <c r="G19" s="430">
        <v>7808</v>
      </c>
      <c r="H19" s="430">
        <v>7179</v>
      </c>
      <c r="I19" s="430">
        <v>6504</v>
      </c>
      <c r="J19" s="430">
        <v>5854</v>
      </c>
      <c r="K19" s="430">
        <v>5004</v>
      </c>
      <c r="L19" s="430">
        <v>4720</v>
      </c>
      <c r="M19" s="430">
        <f t="shared" ref="M19:M20" si="0">+M29</f>
        <v>4696</v>
      </c>
    </row>
    <row r="20" spans="1:14" x14ac:dyDescent="0.2">
      <c r="A20" s="81" t="s">
        <v>79</v>
      </c>
      <c r="B20" s="430">
        <v>7740</v>
      </c>
      <c r="C20" s="430">
        <v>7523</v>
      </c>
      <c r="D20" s="430">
        <v>7324</v>
      </c>
      <c r="E20" s="430">
        <v>7336</v>
      </c>
      <c r="F20" s="430">
        <v>7368</v>
      </c>
      <c r="G20" s="430">
        <v>7156</v>
      </c>
      <c r="H20" s="430">
        <v>6886</v>
      </c>
      <c r="I20" s="430">
        <v>6373</v>
      </c>
      <c r="J20" s="430">
        <v>6332</v>
      </c>
      <c r="K20" s="430">
        <v>6072</v>
      </c>
      <c r="L20" s="430">
        <v>5660</v>
      </c>
      <c r="M20" s="430">
        <f t="shared" si="0"/>
        <v>5820</v>
      </c>
    </row>
    <row r="21" spans="1:14" x14ac:dyDescent="0.2">
      <c r="A21" s="81" t="s">
        <v>80</v>
      </c>
      <c r="B21" s="430">
        <v>6257</v>
      </c>
      <c r="C21" s="430">
        <v>6605</v>
      </c>
      <c r="D21" s="430">
        <v>6213</v>
      </c>
      <c r="E21" s="430">
        <v>6387</v>
      </c>
      <c r="F21" s="430">
        <v>6691</v>
      </c>
      <c r="G21" s="430">
        <v>6735</v>
      </c>
      <c r="H21" s="430">
        <v>6440</v>
      </c>
      <c r="I21" s="430">
        <v>6046</v>
      </c>
      <c r="J21" s="430">
        <v>5933</v>
      </c>
      <c r="K21" s="430">
        <v>6624</v>
      </c>
      <c r="L21" s="430">
        <v>6277</v>
      </c>
      <c r="M21" s="430">
        <f>+M31</f>
        <v>6683</v>
      </c>
    </row>
    <row r="22" spans="1:14" x14ac:dyDescent="0.2">
      <c r="A22" s="108" t="s">
        <v>583</v>
      </c>
      <c r="B22" s="430">
        <v>15024</v>
      </c>
      <c r="C22" s="430">
        <v>15609</v>
      </c>
      <c r="D22" s="430">
        <v>18370</v>
      </c>
      <c r="E22" s="430">
        <v>21692</v>
      </c>
      <c r="F22" s="430">
        <v>25051</v>
      </c>
      <c r="G22" s="430">
        <v>26267</v>
      </c>
      <c r="H22" s="430">
        <v>26962</v>
      </c>
      <c r="I22" s="430">
        <v>27991</v>
      </c>
      <c r="J22" s="430">
        <v>29155</v>
      </c>
      <c r="K22" s="430">
        <v>32194</v>
      </c>
      <c r="L22" s="430">
        <v>32907</v>
      </c>
      <c r="M22" s="430">
        <f>SUM(M23:M25)</f>
        <v>39297</v>
      </c>
    </row>
    <row r="23" spans="1:14" x14ac:dyDescent="0.2">
      <c r="A23" s="81" t="s">
        <v>81</v>
      </c>
      <c r="B23" s="430">
        <v>8813</v>
      </c>
      <c r="C23" s="430">
        <v>9110</v>
      </c>
      <c r="D23" s="430">
        <v>11515</v>
      </c>
      <c r="E23" s="430">
        <v>12954</v>
      </c>
      <c r="F23" s="430">
        <v>14404</v>
      </c>
      <c r="G23" s="430">
        <v>14437</v>
      </c>
      <c r="H23" s="430">
        <v>14432</v>
      </c>
      <c r="I23" s="430">
        <v>15366</v>
      </c>
      <c r="J23" s="430">
        <v>15517</v>
      </c>
      <c r="K23" s="430">
        <v>16137</v>
      </c>
      <c r="L23" s="430">
        <v>17546</v>
      </c>
      <c r="M23" s="430">
        <f>+M33+M38</f>
        <v>19896</v>
      </c>
    </row>
    <row r="24" spans="1:14" x14ac:dyDescent="0.2">
      <c r="A24" s="81" t="s">
        <v>82</v>
      </c>
      <c r="B24" s="430">
        <v>5959</v>
      </c>
      <c r="C24" s="430">
        <v>6157</v>
      </c>
      <c r="D24" s="430">
        <v>6469</v>
      </c>
      <c r="E24" s="430">
        <v>7993</v>
      </c>
      <c r="F24" s="430">
        <v>9097</v>
      </c>
      <c r="G24" s="430">
        <v>9563</v>
      </c>
      <c r="H24" s="430">
        <v>9738</v>
      </c>
      <c r="I24" s="430">
        <v>9788</v>
      </c>
      <c r="J24" s="430">
        <v>10657</v>
      </c>
      <c r="K24" s="430">
        <v>12465</v>
      </c>
      <c r="L24" s="430">
        <v>11837</v>
      </c>
      <c r="M24" s="430">
        <f>+M34+M39</f>
        <v>15154</v>
      </c>
    </row>
    <row r="25" spans="1:14" x14ac:dyDescent="0.2">
      <c r="A25" s="81" t="s">
        <v>109</v>
      </c>
      <c r="B25" s="427">
        <v>252</v>
      </c>
      <c r="C25" s="427">
        <v>342</v>
      </c>
      <c r="D25" s="427">
        <v>386</v>
      </c>
      <c r="E25" s="427">
        <v>745</v>
      </c>
      <c r="F25" s="427">
        <v>1550</v>
      </c>
      <c r="G25" s="427">
        <v>2267</v>
      </c>
      <c r="H25" s="427">
        <v>2792</v>
      </c>
      <c r="I25" s="427">
        <v>2837</v>
      </c>
      <c r="J25" s="427">
        <v>2981</v>
      </c>
      <c r="K25" s="427">
        <v>3592</v>
      </c>
      <c r="L25" s="427">
        <v>3524</v>
      </c>
      <c r="M25" s="430">
        <f>M40</f>
        <v>4247</v>
      </c>
    </row>
    <row r="26" spans="1:14" ht="6.75" customHeight="1" x14ac:dyDescent="0.2"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/>
    </row>
    <row r="27" spans="1:14" s="437" customFormat="1" x14ac:dyDescent="0.2">
      <c r="A27" s="109" t="s">
        <v>223</v>
      </c>
      <c r="B27" s="421">
        <v>36225</v>
      </c>
      <c r="C27" s="421">
        <v>35882</v>
      </c>
      <c r="D27" s="421">
        <v>35614</v>
      </c>
      <c r="E27" s="439">
        <v>35844</v>
      </c>
      <c r="F27" s="439">
        <v>36276</v>
      </c>
      <c r="G27" s="439">
        <v>36076</v>
      </c>
      <c r="H27" s="439">
        <v>34743</v>
      </c>
      <c r="I27" s="439">
        <v>33326</v>
      </c>
      <c r="J27" s="439">
        <v>32889</v>
      </c>
      <c r="K27" s="439">
        <v>33793</v>
      </c>
      <c r="L27" s="439">
        <v>32084</v>
      </c>
      <c r="M27" s="439">
        <f>+M28+M32</f>
        <v>36804</v>
      </c>
      <c r="N27" s="438"/>
    </row>
    <row r="28" spans="1:14" x14ac:dyDescent="0.2">
      <c r="A28" s="77" t="s">
        <v>182</v>
      </c>
      <c r="B28" s="430">
        <v>22958</v>
      </c>
      <c r="C28" s="430">
        <v>22691</v>
      </c>
      <c r="D28" s="430">
        <v>21953</v>
      </c>
      <c r="E28" s="423">
        <v>21798</v>
      </c>
      <c r="F28" s="423">
        <v>21993</v>
      </c>
      <c r="G28" s="423">
        <v>21699</v>
      </c>
      <c r="H28" s="423">
        <v>20505</v>
      </c>
      <c r="I28" s="423">
        <v>18923</v>
      </c>
      <c r="J28" s="423">
        <v>18119</v>
      </c>
      <c r="K28" s="423">
        <v>17700</v>
      </c>
      <c r="L28" s="423">
        <v>16657</v>
      </c>
      <c r="M28" s="430">
        <f>SUM(M29:M31)</f>
        <v>17199</v>
      </c>
      <c r="N28" s="107"/>
    </row>
    <row r="29" spans="1:14" x14ac:dyDescent="0.2">
      <c r="A29" s="81" t="s">
        <v>78</v>
      </c>
      <c r="B29" s="430">
        <v>8961</v>
      </c>
      <c r="C29" s="430">
        <v>8563</v>
      </c>
      <c r="D29" s="430">
        <v>8416</v>
      </c>
      <c r="E29" s="423">
        <v>8075</v>
      </c>
      <c r="F29" s="423">
        <v>7934</v>
      </c>
      <c r="G29" s="423">
        <v>7808</v>
      </c>
      <c r="H29" s="423">
        <v>7179</v>
      </c>
      <c r="I29" s="423">
        <v>6504</v>
      </c>
      <c r="J29" s="423">
        <v>5854</v>
      </c>
      <c r="K29" s="423">
        <v>5004</v>
      </c>
      <c r="L29" s="423">
        <v>4720</v>
      </c>
      <c r="M29" s="423">
        <v>4696</v>
      </c>
    </row>
    <row r="30" spans="1:14" x14ac:dyDescent="0.2">
      <c r="A30" s="81" t="s">
        <v>79</v>
      </c>
      <c r="B30" s="430">
        <v>7740</v>
      </c>
      <c r="C30" s="430">
        <v>7523</v>
      </c>
      <c r="D30" s="430">
        <v>7324</v>
      </c>
      <c r="E30" s="423">
        <v>7336</v>
      </c>
      <c r="F30" s="423">
        <v>7368</v>
      </c>
      <c r="G30" s="423">
        <v>7156</v>
      </c>
      <c r="H30" s="423">
        <v>6886</v>
      </c>
      <c r="I30" s="423">
        <v>6373</v>
      </c>
      <c r="J30" s="423">
        <v>6332</v>
      </c>
      <c r="K30" s="423">
        <v>6072</v>
      </c>
      <c r="L30" s="423">
        <v>5660</v>
      </c>
      <c r="M30" s="423">
        <v>5820</v>
      </c>
    </row>
    <row r="31" spans="1:14" x14ac:dyDescent="0.2">
      <c r="A31" s="81" t="s">
        <v>80</v>
      </c>
      <c r="B31" s="430">
        <v>6257</v>
      </c>
      <c r="C31" s="430">
        <v>6605</v>
      </c>
      <c r="D31" s="430">
        <v>6213</v>
      </c>
      <c r="E31" s="423">
        <v>6387</v>
      </c>
      <c r="F31" s="423">
        <v>6691</v>
      </c>
      <c r="G31" s="423">
        <v>6735</v>
      </c>
      <c r="H31" s="423">
        <v>6440</v>
      </c>
      <c r="I31" s="423">
        <v>6046</v>
      </c>
      <c r="J31" s="423">
        <v>5933</v>
      </c>
      <c r="K31" s="423">
        <v>6624</v>
      </c>
      <c r="L31" s="423">
        <v>6277</v>
      </c>
      <c r="M31" s="423">
        <v>6683</v>
      </c>
    </row>
    <row r="32" spans="1:14" x14ac:dyDescent="0.2">
      <c r="A32" s="108" t="s">
        <v>583</v>
      </c>
      <c r="B32" s="430">
        <v>13267</v>
      </c>
      <c r="C32" s="430">
        <v>13191</v>
      </c>
      <c r="D32" s="430">
        <v>13661</v>
      </c>
      <c r="E32" s="423">
        <v>14046</v>
      </c>
      <c r="F32" s="423">
        <v>14283</v>
      </c>
      <c r="G32" s="423">
        <v>14377</v>
      </c>
      <c r="H32" s="423">
        <v>14238</v>
      </c>
      <c r="I32" s="423">
        <v>14403</v>
      </c>
      <c r="J32" s="423">
        <v>14770</v>
      </c>
      <c r="K32" s="423">
        <v>16093</v>
      </c>
      <c r="L32" s="423">
        <v>15427</v>
      </c>
      <c r="M32" s="430">
        <f>SUM(M33:M34)</f>
        <v>19605</v>
      </c>
      <c r="N32" s="107"/>
    </row>
    <row r="33" spans="1:14" x14ac:dyDescent="0.2">
      <c r="A33" s="81" t="s">
        <v>81</v>
      </c>
      <c r="B33" s="430">
        <v>7788</v>
      </c>
      <c r="C33" s="430">
        <v>7625</v>
      </c>
      <c r="D33" s="430">
        <v>8138</v>
      </c>
      <c r="E33" s="423">
        <v>8058</v>
      </c>
      <c r="F33" s="423">
        <v>8128</v>
      </c>
      <c r="G33" s="423">
        <v>8363</v>
      </c>
      <c r="H33" s="423">
        <v>7981</v>
      </c>
      <c r="I33" s="423">
        <v>8324</v>
      </c>
      <c r="J33" s="423">
        <v>8454</v>
      </c>
      <c r="K33" s="423">
        <v>8059</v>
      </c>
      <c r="L33" s="423">
        <v>8568</v>
      </c>
      <c r="M33" s="423">
        <v>10055</v>
      </c>
    </row>
    <row r="34" spans="1:14" x14ac:dyDescent="0.2">
      <c r="A34" s="81" t="s">
        <v>82</v>
      </c>
      <c r="B34" s="427">
        <v>5479</v>
      </c>
      <c r="C34" s="427">
        <v>5566</v>
      </c>
      <c r="D34" s="427">
        <v>5523</v>
      </c>
      <c r="E34" s="427">
        <v>5988</v>
      </c>
      <c r="F34" s="427">
        <v>6155</v>
      </c>
      <c r="G34" s="427">
        <v>6014</v>
      </c>
      <c r="H34" s="427">
        <v>6257</v>
      </c>
      <c r="I34" s="427">
        <v>6079</v>
      </c>
      <c r="J34" s="427">
        <v>6316</v>
      </c>
      <c r="K34" s="427">
        <v>8034</v>
      </c>
      <c r="L34" s="427">
        <v>6859</v>
      </c>
      <c r="M34" s="423">
        <v>9550</v>
      </c>
    </row>
    <row r="35" spans="1:14" ht="6.75" customHeight="1" x14ac:dyDescent="0.2">
      <c r="A35" s="77"/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3"/>
    </row>
    <row r="36" spans="1:14" s="437" customFormat="1" x14ac:dyDescent="0.2">
      <c r="A36" s="79" t="s">
        <v>186</v>
      </c>
      <c r="B36" s="455">
        <v>1757</v>
      </c>
      <c r="C36" s="455">
        <v>2418</v>
      </c>
      <c r="D36" s="455">
        <v>4709</v>
      </c>
      <c r="E36" s="456">
        <v>7646</v>
      </c>
      <c r="F36" s="456">
        <v>10768</v>
      </c>
      <c r="G36" s="456">
        <v>11890</v>
      </c>
      <c r="H36" s="456">
        <v>12724</v>
      </c>
      <c r="I36" s="456">
        <v>13588</v>
      </c>
      <c r="J36" s="456">
        <v>14385</v>
      </c>
      <c r="K36" s="456">
        <v>16101</v>
      </c>
      <c r="L36" s="456">
        <v>17480</v>
      </c>
      <c r="M36" s="439">
        <f>M37</f>
        <v>19692</v>
      </c>
      <c r="N36" s="438"/>
    </row>
    <row r="37" spans="1:14" x14ac:dyDescent="0.2">
      <c r="A37" s="108" t="s">
        <v>583</v>
      </c>
      <c r="B37" s="445">
        <v>1757</v>
      </c>
      <c r="C37" s="445">
        <v>2418</v>
      </c>
      <c r="D37" s="445">
        <v>4709</v>
      </c>
      <c r="E37" s="446">
        <v>7646</v>
      </c>
      <c r="F37" s="446">
        <v>10768</v>
      </c>
      <c r="G37" s="446">
        <v>11890</v>
      </c>
      <c r="H37" s="446">
        <v>12724</v>
      </c>
      <c r="I37" s="446">
        <v>13588</v>
      </c>
      <c r="J37" s="446">
        <v>14385</v>
      </c>
      <c r="K37" s="446">
        <v>16101</v>
      </c>
      <c r="L37" s="446">
        <v>17480</v>
      </c>
      <c r="M37" s="430">
        <f>SUM(M38:M40)</f>
        <v>19692</v>
      </c>
    </row>
    <row r="38" spans="1:14" x14ac:dyDescent="0.2">
      <c r="A38" s="81" t="s">
        <v>81</v>
      </c>
      <c r="B38" s="445">
        <v>1025</v>
      </c>
      <c r="C38" s="445">
        <v>1485</v>
      </c>
      <c r="D38" s="445">
        <v>3377</v>
      </c>
      <c r="E38" s="446">
        <v>4896</v>
      </c>
      <c r="F38" s="446">
        <v>6276</v>
      </c>
      <c r="G38" s="446">
        <v>6074</v>
      </c>
      <c r="H38" s="446">
        <v>6451</v>
      </c>
      <c r="I38" s="446">
        <v>7042</v>
      </c>
      <c r="J38" s="446">
        <v>7063</v>
      </c>
      <c r="K38" s="446">
        <v>8078</v>
      </c>
      <c r="L38" s="446">
        <v>8978</v>
      </c>
      <c r="M38" s="423">
        <v>9841</v>
      </c>
    </row>
    <row r="39" spans="1:14" x14ac:dyDescent="0.2">
      <c r="A39" s="81" t="s">
        <v>82</v>
      </c>
      <c r="B39" s="445">
        <v>480</v>
      </c>
      <c r="C39" s="445">
        <v>591</v>
      </c>
      <c r="D39" s="445">
        <v>946</v>
      </c>
      <c r="E39" s="446">
        <v>2005</v>
      </c>
      <c r="F39" s="446">
        <v>2942</v>
      </c>
      <c r="G39" s="446">
        <v>3549</v>
      </c>
      <c r="H39" s="446">
        <v>3481</v>
      </c>
      <c r="I39" s="446">
        <v>3709</v>
      </c>
      <c r="J39" s="446">
        <v>4341</v>
      </c>
      <c r="K39" s="446">
        <v>4431</v>
      </c>
      <c r="L39" s="446">
        <v>4978</v>
      </c>
      <c r="M39" s="423">
        <v>5604</v>
      </c>
    </row>
    <row r="40" spans="1:14" ht="13.5" thickBot="1" x14ac:dyDescent="0.25">
      <c r="A40" s="91" t="s">
        <v>109</v>
      </c>
      <c r="B40" s="447">
        <v>252</v>
      </c>
      <c r="C40" s="447">
        <v>342</v>
      </c>
      <c r="D40" s="447">
        <v>386</v>
      </c>
      <c r="E40" s="447">
        <v>745</v>
      </c>
      <c r="F40" s="447">
        <v>1550</v>
      </c>
      <c r="G40" s="447">
        <v>2267</v>
      </c>
      <c r="H40" s="447">
        <v>2792</v>
      </c>
      <c r="I40" s="447">
        <v>2837</v>
      </c>
      <c r="J40" s="447">
        <v>2981</v>
      </c>
      <c r="K40" s="447">
        <v>3592</v>
      </c>
      <c r="L40" s="447">
        <v>3524</v>
      </c>
      <c r="M40" s="444">
        <v>4247</v>
      </c>
    </row>
    <row r="41" spans="1:14" ht="15" customHeight="1" x14ac:dyDescent="0.2">
      <c r="A41" s="23" t="s">
        <v>24</v>
      </c>
      <c r="N41" s="107"/>
    </row>
    <row r="42" spans="1:14" x14ac:dyDescent="0.2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</sheetData>
  <mergeCells count="6">
    <mergeCell ref="A6:M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.19685039370078741" header="0" footer="0"/>
  <pageSetup scale="92" orientation="landscape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activeCell="F8" sqref="F1:H1048576"/>
    </sheetView>
  </sheetViews>
  <sheetFormatPr baseColWidth="10" defaultColWidth="11" defaultRowHeight="12.75" x14ac:dyDescent="0.2"/>
  <cols>
    <col min="1" max="1" width="14.75" style="168" customWidth="1"/>
    <col min="2" max="4" width="6.25" style="517" customWidth="1"/>
    <col min="5" max="5" width="1.125" style="517" customWidth="1"/>
    <col min="6" max="8" width="5.875" style="517" customWidth="1"/>
    <col min="9" max="9" width="1" style="517" customWidth="1"/>
    <col min="10" max="12" width="6.25" style="517" customWidth="1"/>
    <col min="13" max="13" width="1" style="517" customWidth="1"/>
    <col min="14" max="16" width="5.875" style="517" customWidth="1"/>
    <col min="17" max="17" width="1" style="517" customWidth="1"/>
    <col min="18" max="20" width="5.875" style="517" customWidth="1"/>
    <col min="21" max="21" width="1" style="517" customWidth="1"/>
    <col min="22" max="24" width="5.25" style="517" customWidth="1"/>
    <col min="25" max="25" width="1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883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4.2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400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7" t="s">
        <v>206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</row>
    <row r="6" spans="1:29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</row>
    <row r="7" spans="1:29" s="503" customFormat="1" ht="27.75" customHeight="1" x14ac:dyDescent="0.25">
      <c r="A7" s="800" t="s">
        <v>401</v>
      </c>
      <c r="B7" s="795" t="s">
        <v>0</v>
      </c>
      <c r="C7" s="795"/>
      <c r="D7" s="795"/>
      <c r="E7" s="511"/>
      <c r="F7" s="823" t="s">
        <v>385</v>
      </c>
      <c r="G7" s="823"/>
      <c r="H7" s="823"/>
      <c r="I7" s="511"/>
      <c r="J7" s="795" t="s">
        <v>6</v>
      </c>
      <c r="K7" s="795"/>
      <c r="L7" s="795"/>
      <c r="M7" s="511"/>
      <c r="N7" s="795" t="s">
        <v>356</v>
      </c>
      <c r="O7" s="795"/>
      <c r="P7" s="795"/>
      <c r="Q7" s="511"/>
      <c r="R7" s="823" t="s">
        <v>403</v>
      </c>
      <c r="S7" s="823"/>
      <c r="T7" s="823"/>
      <c r="U7" s="511"/>
      <c r="V7" s="795" t="s">
        <v>623</v>
      </c>
      <c r="W7" s="795"/>
      <c r="X7" s="795"/>
      <c r="Y7" s="511"/>
      <c r="Z7" s="823" t="s">
        <v>479</v>
      </c>
      <c r="AA7" s="795"/>
      <c r="AB7" s="795"/>
    </row>
    <row r="8" spans="1:29" s="503" customFormat="1" ht="27.75" customHeight="1" x14ac:dyDescent="0.25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514"/>
      <c r="Z8" s="513" t="s">
        <v>0</v>
      </c>
      <c r="AA8" s="513" t="s">
        <v>15</v>
      </c>
      <c r="AB8" s="513" t="s">
        <v>16</v>
      </c>
    </row>
    <row r="9" spans="1:29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</row>
    <row r="10" spans="1:29" s="555" customFormat="1" x14ac:dyDescent="0.2">
      <c r="A10" s="173" t="s">
        <v>0</v>
      </c>
      <c r="B10" s="554">
        <f>SUM(B12:B38)</f>
        <v>170871</v>
      </c>
      <c r="C10" s="554">
        <f>SUM(C12:C38)</f>
        <v>103804</v>
      </c>
      <c r="D10" s="554">
        <f>SUM(D12:D38)</f>
        <v>67067</v>
      </c>
      <c r="E10" s="554"/>
      <c r="F10" s="554">
        <f>SUM(F12:F38)</f>
        <v>16467</v>
      </c>
      <c r="G10" s="554">
        <f t="shared" ref="G10:T10" si="0">SUM(G12:G38)</f>
        <v>10900</v>
      </c>
      <c r="H10" s="554">
        <f t="shared" si="0"/>
        <v>5567</v>
      </c>
      <c r="I10" s="554"/>
      <c r="J10" s="554">
        <f>SUM(J12:J38)</f>
        <v>126710</v>
      </c>
      <c r="K10" s="554">
        <f t="shared" si="0"/>
        <v>77101</v>
      </c>
      <c r="L10" s="554">
        <f t="shared" si="0"/>
        <v>49609</v>
      </c>
      <c r="M10" s="554"/>
      <c r="N10" s="554">
        <f>SUM(N12:N38)</f>
        <v>16532</v>
      </c>
      <c r="O10" s="554">
        <f t="shared" si="0"/>
        <v>9734</v>
      </c>
      <c r="P10" s="554">
        <f t="shared" si="0"/>
        <v>6798</v>
      </c>
      <c r="Q10" s="554"/>
      <c r="R10" s="554">
        <f>SUM(R12:R38)</f>
        <v>10417</v>
      </c>
      <c r="S10" s="554">
        <f t="shared" si="0"/>
        <v>5655</v>
      </c>
      <c r="T10" s="554">
        <f t="shared" si="0"/>
        <v>4762</v>
      </c>
      <c r="U10" s="554"/>
      <c r="V10" s="554">
        <v>218</v>
      </c>
      <c r="W10" s="554">
        <v>132</v>
      </c>
      <c r="X10" s="554">
        <v>86</v>
      </c>
      <c r="Y10" s="554"/>
      <c r="Z10" s="554">
        <v>527</v>
      </c>
      <c r="AA10" s="554">
        <v>282</v>
      </c>
      <c r="AB10" s="554">
        <v>245</v>
      </c>
    </row>
    <row r="11" spans="1:29" x14ac:dyDescent="0.2">
      <c r="A11" s="173"/>
      <c r="B11" s="524"/>
      <c r="C11" s="524"/>
      <c r="D11" s="524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</row>
    <row r="12" spans="1:29" x14ac:dyDescent="0.2">
      <c r="A12" s="54" t="s">
        <v>54</v>
      </c>
      <c r="B12" s="537">
        <f>+F12+J12+N12+R12+V12+Z12</f>
        <v>10172</v>
      </c>
      <c r="C12" s="537">
        <f>+G12+K12+O12+S12+W12+AA12</f>
        <v>6126</v>
      </c>
      <c r="D12" s="537">
        <f>+H12+L12+P12+T12+X12+AB12</f>
        <v>4046</v>
      </c>
      <c r="E12" s="537"/>
      <c r="F12" s="537">
        <v>1172</v>
      </c>
      <c r="G12" s="537">
        <v>762</v>
      </c>
      <c r="H12" s="537">
        <v>410</v>
      </c>
      <c r="I12" s="537"/>
      <c r="J12" s="537">
        <v>6738</v>
      </c>
      <c r="K12" s="537">
        <v>4089</v>
      </c>
      <c r="L12" s="537">
        <v>2649</v>
      </c>
      <c r="M12" s="537"/>
      <c r="N12" s="537">
        <v>988</v>
      </c>
      <c r="O12" s="537">
        <v>568</v>
      </c>
      <c r="P12" s="537">
        <v>420</v>
      </c>
      <c r="Q12" s="537"/>
      <c r="R12" s="537">
        <v>529</v>
      </c>
      <c r="S12" s="537">
        <v>293</v>
      </c>
      <c r="T12" s="537">
        <v>236</v>
      </c>
      <c r="U12" s="537"/>
      <c r="V12" s="537">
        <v>218</v>
      </c>
      <c r="W12" s="537">
        <v>132</v>
      </c>
      <c r="X12" s="537">
        <v>86</v>
      </c>
      <c r="Y12" s="537"/>
      <c r="Z12" s="537">
        <v>527</v>
      </c>
      <c r="AA12" s="537">
        <v>282</v>
      </c>
      <c r="AB12" s="537">
        <v>245</v>
      </c>
    </row>
    <row r="13" spans="1:29" x14ac:dyDescent="0.2">
      <c r="A13" s="54" t="s">
        <v>61</v>
      </c>
      <c r="B13" s="537">
        <f t="shared" ref="B13:B38" si="1">+F13+J13+N13+R13+V13+Z13</f>
        <v>10238</v>
      </c>
      <c r="C13" s="537">
        <f t="shared" ref="C13:C38" si="2">+G13+K13+O13+S13+W13+AA13</f>
        <v>6378</v>
      </c>
      <c r="D13" s="537">
        <f t="shared" ref="D13:D38" si="3">+H13+L13+P13+T13+X13+AB13</f>
        <v>3860</v>
      </c>
      <c r="E13" s="537"/>
      <c r="F13" s="537">
        <v>1246</v>
      </c>
      <c r="G13" s="537">
        <v>806</v>
      </c>
      <c r="H13" s="537">
        <v>440</v>
      </c>
      <c r="I13" s="537"/>
      <c r="J13" s="537">
        <v>6368</v>
      </c>
      <c r="K13" s="537">
        <v>3965</v>
      </c>
      <c r="L13" s="537">
        <v>2403</v>
      </c>
      <c r="M13" s="537"/>
      <c r="N13" s="537">
        <v>1683</v>
      </c>
      <c r="O13" s="537">
        <v>1058</v>
      </c>
      <c r="P13" s="537">
        <v>625</v>
      </c>
      <c r="Q13" s="537"/>
      <c r="R13" s="537">
        <v>941</v>
      </c>
      <c r="S13" s="537">
        <v>549</v>
      </c>
      <c r="T13" s="537">
        <v>392</v>
      </c>
      <c r="U13" s="537"/>
      <c r="V13" s="537"/>
      <c r="W13" s="537"/>
      <c r="X13" s="537"/>
      <c r="Y13" s="537"/>
      <c r="Z13" s="537"/>
      <c r="AA13" s="537"/>
      <c r="AB13" s="537"/>
    </row>
    <row r="14" spans="1:29" x14ac:dyDescent="0.2">
      <c r="A14" s="54" t="s">
        <v>31</v>
      </c>
      <c r="B14" s="537">
        <f t="shared" si="1"/>
        <v>7881</v>
      </c>
      <c r="C14" s="537">
        <f t="shared" si="2"/>
        <v>4922</v>
      </c>
      <c r="D14" s="537">
        <f t="shared" si="3"/>
        <v>2959</v>
      </c>
      <c r="E14" s="537"/>
      <c r="F14" s="537">
        <v>839</v>
      </c>
      <c r="G14" s="537">
        <v>573</v>
      </c>
      <c r="H14" s="537">
        <v>266</v>
      </c>
      <c r="I14" s="537"/>
      <c r="J14" s="537">
        <v>5298</v>
      </c>
      <c r="K14" s="537">
        <v>3358</v>
      </c>
      <c r="L14" s="537">
        <v>1940</v>
      </c>
      <c r="M14" s="537"/>
      <c r="N14" s="537">
        <v>1104</v>
      </c>
      <c r="O14" s="537">
        <v>644</v>
      </c>
      <c r="P14" s="537">
        <v>460</v>
      </c>
      <c r="Q14" s="537"/>
      <c r="R14" s="537">
        <v>640</v>
      </c>
      <c r="S14" s="537">
        <v>347</v>
      </c>
      <c r="T14" s="537">
        <v>293</v>
      </c>
      <c r="U14" s="537"/>
      <c r="V14" s="537"/>
      <c r="W14" s="537"/>
      <c r="X14" s="537"/>
      <c r="Y14" s="537"/>
      <c r="Z14" s="537"/>
      <c r="AA14" s="537"/>
      <c r="AB14" s="537"/>
    </row>
    <row r="15" spans="1:29" x14ac:dyDescent="0.2">
      <c r="A15" s="54" t="s">
        <v>62</v>
      </c>
      <c r="B15" s="537">
        <f t="shared" si="1"/>
        <v>9236</v>
      </c>
      <c r="C15" s="537">
        <f t="shared" si="2"/>
        <v>5482</v>
      </c>
      <c r="D15" s="537">
        <f t="shared" si="3"/>
        <v>3754</v>
      </c>
      <c r="E15" s="537"/>
      <c r="F15" s="537">
        <v>1100</v>
      </c>
      <c r="G15" s="537">
        <v>671</v>
      </c>
      <c r="H15" s="537">
        <v>429</v>
      </c>
      <c r="I15" s="537"/>
      <c r="J15" s="537">
        <v>6528</v>
      </c>
      <c r="K15" s="537">
        <v>3890</v>
      </c>
      <c r="L15" s="537">
        <v>2638</v>
      </c>
      <c r="M15" s="537"/>
      <c r="N15" s="537">
        <v>991</v>
      </c>
      <c r="O15" s="537">
        <v>586</v>
      </c>
      <c r="P15" s="537">
        <v>405</v>
      </c>
      <c r="Q15" s="537"/>
      <c r="R15" s="537">
        <v>617</v>
      </c>
      <c r="S15" s="537">
        <v>335</v>
      </c>
      <c r="T15" s="537">
        <v>282</v>
      </c>
      <c r="U15" s="537"/>
      <c r="V15" s="537"/>
      <c r="W15" s="537"/>
      <c r="X15" s="537"/>
      <c r="Y15" s="537"/>
      <c r="Z15" s="537"/>
      <c r="AA15" s="537"/>
      <c r="AB15" s="537"/>
    </row>
    <row r="16" spans="1:29" x14ac:dyDescent="0.2">
      <c r="A16" s="54" t="s">
        <v>63</v>
      </c>
      <c r="B16" s="537">
        <f t="shared" si="1"/>
        <v>3952</v>
      </c>
      <c r="C16" s="537">
        <f t="shared" si="2"/>
        <v>2433</v>
      </c>
      <c r="D16" s="537">
        <f t="shared" si="3"/>
        <v>1519</v>
      </c>
      <c r="E16" s="537"/>
      <c r="F16" s="537">
        <v>263</v>
      </c>
      <c r="G16" s="537">
        <v>176</v>
      </c>
      <c r="H16" s="537">
        <v>87</v>
      </c>
      <c r="I16" s="537"/>
      <c r="J16" s="537">
        <v>2884</v>
      </c>
      <c r="K16" s="537">
        <v>1771</v>
      </c>
      <c r="L16" s="537">
        <v>1113</v>
      </c>
      <c r="M16" s="537"/>
      <c r="N16" s="537">
        <v>452</v>
      </c>
      <c r="O16" s="537">
        <v>276</v>
      </c>
      <c r="P16" s="537">
        <v>176</v>
      </c>
      <c r="Q16" s="537"/>
      <c r="R16" s="537">
        <v>353</v>
      </c>
      <c r="S16" s="537">
        <v>210</v>
      </c>
      <c r="T16" s="537">
        <v>143</v>
      </c>
      <c r="U16" s="537"/>
      <c r="V16" s="537"/>
      <c r="W16" s="537"/>
      <c r="X16" s="537"/>
      <c r="Y16" s="537"/>
      <c r="Z16" s="537"/>
      <c r="AA16" s="537"/>
      <c r="AB16" s="537"/>
    </row>
    <row r="17" spans="1:28" x14ac:dyDescent="0.2">
      <c r="A17" s="54" t="s">
        <v>64</v>
      </c>
      <c r="B17" s="537">
        <f t="shared" si="1"/>
        <v>7009</v>
      </c>
      <c r="C17" s="537">
        <f t="shared" si="2"/>
        <v>4071</v>
      </c>
      <c r="D17" s="537">
        <f t="shared" si="3"/>
        <v>2938</v>
      </c>
      <c r="E17" s="539"/>
      <c r="F17" s="537">
        <v>488</v>
      </c>
      <c r="G17" s="537">
        <v>302</v>
      </c>
      <c r="H17" s="537">
        <v>186</v>
      </c>
      <c r="I17" s="537"/>
      <c r="J17" s="537">
        <v>5473</v>
      </c>
      <c r="K17" s="537">
        <v>3165</v>
      </c>
      <c r="L17" s="537">
        <v>2308</v>
      </c>
      <c r="M17" s="537"/>
      <c r="N17" s="537">
        <v>648</v>
      </c>
      <c r="O17" s="537">
        <v>393</v>
      </c>
      <c r="P17" s="537">
        <v>255</v>
      </c>
      <c r="Q17" s="537"/>
      <c r="R17" s="537">
        <v>400</v>
      </c>
      <c r="S17" s="537">
        <v>211</v>
      </c>
      <c r="T17" s="537">
        <v>189</v>
      </c>
      <c r="U17" s="537"/>
      <c r="V17" s="537"/>
      <c r="W17" s="537"/>
      <c r="X17" s="537"/>
      <c r="Y17" s="537"/>
      <c r="Z17" s="537"/>
      <c r="AA17" s="537"/>
      <c r="AB17" s="537"/>
    </row>
    <row r="18" spans="1:28" x14ac:dyDescent="0.2">
      <c r="A18" s="54" t="s">
        <v>84</v>
      </c>
      <c r="B18" s="537">
        <f t="shared" si="1"/>
        <v>1684</v>
      </c>
      <c r="C18" s="537">
        <f t="shared" si="2"/>
        <v>1040</v>
      </c>
      <c r="D18" s="537">
        <f t="shared" si="3"/>
        <v>644</v>
      </c>
      <c r="E18" s="539"/>
      <c r="F18" s="537">
        <v>195</v>
      </c>
      <c r="G18" s="537">
        <v>122</v>
      </c>
      <c r="H18" s="537">
        <v>73</v>
      </c>
      <c r="I18" s="537"/>
      <c r="J18" s="537">
        <v>1264</v>
      </c>
      <c r="K18" s="537">
        <v>794</v>
      </c>
      <c r="L18" s="537">
        <v>470</v>
      </c>
      <c r="M18" s="537"/>
      <c r="N18" s="537">
        <v>130</v>
      </c>
      <c r="O18" s="537">
        <v>74</v>
      </c>
      <c r="P18" s="537">
        <v>56</v>
      </c>
      <c r="Q18" s="537"/>
      <c r="R18" s="537">
        <v>95</v>
      </c>
      <c r="S18" s="537">
        <v>50</v>
      </c>
      <c r="T18" s="537">
        <v>45</v>
      </c>
      <c r="U18" s="537"/>
      <c r="V18" s="537"/>
      <c r="W18" s="537"/>
      <c r="X18" s="537"/>
      <c r="Y18" s="537"/>
      <c r="Z18" s="537"/>
      <c r="AA18" s="537"/>
      <c r="AB18" s="537"/>
    </row>
    <row r="19" spans="1:28" x14ac:dyDescent="0.2">
      <c r="A19" s="54" t="s">
        <v>55</v>
      </c>
      <c r="B19" s="537">
        <f t="shared" si="1"/>
        <v>14726</v>
      </c>
      <c r="C19" s="537">
        <f t="shared" si="2"/>
        <v>9105</v>
      </c>
      <c r="D19" s="537">
        <f t="shared" si="3"/>
        <v>5621</v>
      </c>
      <c r="E19" s="539"/>
      <c r="F19" s="537">
        <v>2073</v>
      </c>
      <c r="G19" s="537">
        <v>1427</v>
      </c>
      <c r="H19" s="537">
        <v>646</v>
      </c>
      <c r="I19" s="537"/>
      <c r="J19" s="537">
        <v>10272</v>
      </c>
      <c r="K19" s="537">
        <v>6334</v>
      </c>
      <c r="L19" s="537">
        <v>3938</v>
      </c>
      <c r="M19" s="537"/>
      <c r="N19" s="537">
        <v>1384</v>
      </c>
      <c r="O19" s="537">
        <v>821</v>
      </c>
      <c r="P19" s="537">
        <v>563</v>
      </c>
      <c r="Q19" s="537"/>
      <c r="R19" s="537">
        <v>997</v>
      </c>
      <c r="S19" s="537">
        <v>523</v>
      </c>
      <c r="T19" s="537">
        <v>474</v>
      </c>
      <c r="U19" s="537"/>
      <c r="V19" s="537"/>
      <c r="W19" s="537"/>
      <c r="X19" s="537"/>
      <c r="Y19" s="537"/>
      <c r="Z19" s="537"/>
      <c r="AA19" s="537"/>
      <c r="AB19" s="537"/>
    </row>
    <row r="20" spans="1:28" x14ac:dyDescent="0.2">
      <c r="A20" s="54" t="s">
        <v>65</v>
      </c>
      <c r="B20" s="537">
        <f t="shared" si="1"/>
        <v>7445</v>
      </c>
      <c r="C20" s="537">
        <f t="shared" si="2"/>
        <v>4447</v>
      </c>
      <c r="D20" s="537">
        <f t="shared" si="3"/>
        <v>2998</v>
      </c>
      <c r="E20" s="539"/>
      <c r="F20" s="537">
        <v>882</v>
      </c>
      <c r="G20" s="537">
        <v>589</v>
      </c>
      <c r="H20" s="537">
        <v>293</v>
      </c>
      <c r="I20" s="537"/>
      <c r="J20" s="537">
        <v>5147</v>
      </c>
      <c r="K20" s="537">
        <v>3096</v>
      </c>
      <c r="L20" s="537">
        <v>2051</v>
      </c>
      <c r="M20" s="537"/>
      <c r="N20" s="537">
        <v>858</v>
      </c>
      <c r="O20" s="537">
        <v>459</v>
      </c>
      <c r="P20" s="537">
        <v>399</v>
      </c>
      <c r="Q20" s="537"/>
      <c r="R20" s="537">
        <v>558</v>
      </c>
      <c r="S20" s="537">
        <v>303</v>
      </c>
      <c r="T20" s="537">
        <v>255</v>
      </c>
      <c r="U20" s="537"/>
      <c r="V20" s="537"/>
      <c r="W20" s="537"/>
      <c r="X20" s="537"/>
      <c r="Y20" s="537"/>
      <c r="Z20" s="537"/>
      <c r="AA20" s="537"/>
      <c r="AB20" s="537"/>
    </row>
    <row r="21" spans="1:28" x14ac:dyDescent="0.2">
      <c r="A21" s="54" t="s">
        <v>66</v>
      </c>
      <c r="B21" s="537">
        <f t="shared" si="1"/>
        <v>8118</v>
      </c>
      <c r="C21" s="537">
        <f t="shared" si="2"/>
        <v>4867</v>
      </c>
      <c r="D21" s="537">
        <f t="shared" si="3"/>
        <v>3251</v>
      </c>
      <c r="E21" s="537"/>
      <c r="F21" s="537">
        <v>683</v>
      </c>
      <c r="G21" s="537">
        <v>462</v>
      </c>
      <c r="H21" s="537">
        <v>221</v>
      </c>
      <c r="I21" s="537"/>
      <c r="J21" s="537">
        <v>6617</v>
      </c>
      <c r="K21" s="537">
        <v>3973</v>
      </c>
      <c r="L21" s="537">
        <v>2644</v>
      </c>
      <c r="M21" s="537"/>
      <c r="N21" s="537">
        <v>402</v>
      </c>
      <c r="O21" s="537">
        <v>228</v>
      </c>
      <c r="P21" s="537">
        <v>174</v>
      </c>
      <c r="Q21" s="537"/>
      <c r="R21" s="537">
        <v>416</v>
      </c>
      <c r="S21" s="537">
        <v>204</v>
      </c>
      <c r="T21" s="537">
        <v>212</v>
      </c>
      <c r="U21" s="537"/>
      <c r="V21" s="537"/>
      <c r="W21" s="537"/>
      <c r="X21" s="537"/>
      <c r="Y21" s="537"/>
      <c r="Z21" s="537"/>
      <c r="AA21" s="537"/>
      <c r="AB21" s="537"/>
    </row>
    <row r="22" spans="1:28" x14ac:dyDescent="0.2">
      <c r="A22" s="54" t="s">
        <v>67</v>
      </c>
      <c r="B22" s="537">
        <f t="shared" si="1"/>
        <v>3841</v>
      </c>
      <c r="C22" s="537">
        <f t="shared" si="2"/>
        <v>2220</v>
      </c>
      <c r="D22" s="537">
        <f t="shared" si="3"/>
        <v>1621</v>
      </c>
      <c r="E22" s="539"/>
      <c r="F22" s="537">
        <v>162</v>
      </c>
      <c r="G22" s="537">
        <v>108</v>
      </c>
      <c r="H22" s="537">
        <v>54</v>
      </c>
      <c r="I22" s="537"/>
      <c r="J22" s="537">
        <v>3266</v>
      </c>
      <c r="K22" s="537">
        <v>1884</v>
      </c>
      <c r="L22" s="537">
        <v>1382</v>
      </c>
      <c r="M22" s="537"/>
      <c r="N22" s="537">
        <v>245</v>
      </c>
      <c r="O22" s="537">
        <v>140</v>
      </c>
      <c r="P22" s="537">
        <v>105</v>
      </c>
      <c r="Q22" s="537"/>
      <c r="R22" s="537">
        <v>168</v>
      </c>
      <c r="S22" s="537">
        <v>88</v>
      </c>
      <c r="T22" s="537">
        <v>80</v>
      </c>
      <c r="U22" s="537"/>
      <c r="V22" s="537"/>
      <c r="W22" s="537"/>
      <c r="X22" s="537"/>
      <c r="Y22" s="537"/>
      <c r="Z22" s="537"/>
      <c r="AA22" s="537"/>
      <c r="AB22" s="537"/>
    </row>
    <row r="23" spans="1:28" x14ac:dyDescent="0.2">
      <c r="A23" s="53" t="s">
        <v>32</v>
      </c>
      <c r="B23" s="537">
        <f t="shared" si="1"/>
        <v>12840</v>
      </c>
      <c r="C23" s="537">
        <f t="shared" si="2"/>
        <v>7875</v>
      </c>
      <c r="D23" s="537">
        <f t="shared" si="3"/>
        <v>4965</v>
      </c>
      <c r="E23" s="539"/>
      <c r="F23" s="537">
        <v>1528</v>
      </c>
      <c r="G23" s="537">
        <v>986</v>
      </c>
      <c r="H23" s="537">
        <v>542</v>
      </c>
      <c r="I23" s="537"/>
      <c r="J23" s="537">
        <v>8625</v>
      </c>
      <c r="K23" s="537">
        <v>5354</v>
      </c>
      <c r="L23" s="537">
        <v>3271</v>
      </c>
      <c r="M23" s="537"/>
      <c r="N23" s="537">
        <v>1745</v>
      </c>
      <c r="O23" s="537">
        <v>1038</v>
      </c>
      <c r="P23" s="537">
        <v>707</v>
      </c>
      <c r="Q23" s="537"/>
      <c r="R23" s="537">
        <v>942</v>
      </c>
      <c r="S23" s="537">
        <v>497</v>
      </c>
      <c r="T23" s="537">
        <v>445</v>
      </c>
      <c r="U23" s="537"/>
      <c r="V23" s="537"/>
      <c r="W23" s="537"/>
      <c r="X23" s="537"/>
      <c r="Y23" s="537"/>
      <c r="Z23" s="537"/>
      <c r="AA23" s="537"/>
      <c r="AB23" s="537"/>
    </row>
    <row r="24" spans="1:28" x14ac:dyDescent="0.2">
      <c r="A24" s="54" t="s">
        <v>68</v>
      </c>
      <c r="B24" s="537">
        <f t="shared" si="1"/>
        <v>4739</v>
      </c>
      <c r="C24" s="537">
        <f t="shared" si="2"/>
        <v>2889</v>
      </c>
      <c r="D24" s="537">
        <f t="shared" si="3"/>
        <v>1850</v>
      </c>
      <c r="E24" s="537"/>
      <c r="F24" s="537">
        <v>479</v>
      </c>
      <c r="G24" s="537">
        <v>322</v>
      </c>
      <c r="H24" s="537">
        <v>157</v>
      </c>
      <c r="I24" s="537"/>
      <c r="J24" s="537">
        <v>3641</v>
      </c>
      <c r="K24" s="537">
        <v>2211</v>
      </c>
      <c r="L24" s="537">
        <v>1430</v>
      </c>
      <c r="M24" s="537"/>
      <c r="N24" s="537">
        <v>406</v>
      </c>
      <c r="O24" s="537">
        <v>248</v>
      </c>
      <c r="P24" s="537">
        <v>158</v>
      </c>
      <c r="Q24" s="537"/>
      <c r="R24" s="537">
        <v>213</v>
      </c>
      <c r="S24" s="537">
        <v>108</v>
      </c>
      <c r="T24" s="537">
        <v>105</v>
      </c>
      <c r="U24" s="537"/>
      <c r="V24" s="537"/>
      <c r="W24" s="537"/>
      <c r="X24" s="537"/>
      <c r="Y24" s="537"/>
      <c r="Z24" s="537"/>
      <c r="AA24" s="537"/>
      <c r="AB24" s="537"/>
    </row>
    <row r="25" spans="1:28" x14ac:dyDescent="0.2">
      <c r="A25" s="54" t="s">
        <v>33</v>
      </c>
      <c r="B25" s="537">
        <f t="shared" si="1"/>
        <v>15724</v>
      </c>
      <c r="C25" s="537">
        <f t="shared" si="2"/>
        <v>9674</v>
      </c>
      <c r="D25" s="537">
        <f t="shared" si="3"/>
        <v>6050</v>
      </c>
      <c r="E25" s="537"/>
      <c r="F25" s="537">
        <v>1836</v>
      </c>
      <c r="G25" s="537">
        <v>1224</v>
      </c>
      <c r="H25" s="537">
        <v>612</v>
      </c>
      <c r="I25" s="537"/>
      <c r="J25" s="537">
        <v>10771</v>
      </c>
      <c r="K25" s="537">
        <v>6659</v>
      </c>
      <c r="L25" s="537">
        <v>4112</v>
      </c>
      <c r="M25" s="537"/>
      <c r="N25" s="537">
        <v>1953</v>
      </c>
      <c r="O25" s="537">
        <v>1144</v>
      </c>
      <c r="P25" s="537">
        <v>809</v>
      </c>
      <c r="Q25" s="537"/>
      <c r="R25" s="537">
        <v>1164</v>
      </c>
      <c r="S25" s="537">
        <v>647</v>
      </c>
      <c r="T25" s="537">
        <v>517</v>
      </c>
      <c r="U25" s="537"/>
      <c r="V25" s="537"/>
      <c r="W25" s="537"/>
      <c r="X25" s="537"/>
      <c r="Y25" s="537"/>
      <c r="Z25" s="537"/>
      <c r="AA25" s="537"/>
      <c r="AB25" s="537"/>
    </row>
    <row r="26" spans="1:28" x14ac:dyDescent="0.2">
      <c r="A26" s="54" t="s">
        <v>218</v>
      </c>
      <c r="B26" s="537">
        <f t="shared" si="1"/>
        <v>2817</v>
      </c>
      <c r="C26" s="537">
        <f t="shared" si="2"/>
        <v>1729</v>
      </c>
      <c r="D26" s="537">
        <f t="shared" si="3"/>
        <v>1088</v>
      </c>
      <c r="E26" s="537"/>
      <c r="F26" s="537">
        <v>214</v>
      </c>
      <c r="G26" s="537">
        <v>157</v>
      </c>
      <c r="H26" s="537">
        <v>57</v>
      </c>
      <c r="I26" s="537"/>
      <c r="J26" s="537">
        <v>2448</v>
      </c>
      <c r="K26" s="537">
        <v>1490</v>
      </c>
      <c r="L26" s="537">
        <v>958</v>
      </c>
      <c r="M26" s="537"/>
      <c r="N26" s="537">
        <v>104</v>
      </c>
      <c r="O26" s="537">
        <v>54</v>
      </c>
      <c r="P26" s="537">
        <v>50</v>
      </c>
      <c r="Q26" s="537"/>
      <c r="R26" s="537">
        <v>51</v>
      </c>
      <c r="S26" s="537">
        <v>28</v>
      </c>
      <c r="T26" s="537">
        <v>23</v>
      </c>
      <c r="U26" s="537"/>
      <c r="V26" s="537"/>
      <c r="W26" s="537"/>
      <c r="X26" s="537"/>
      <c r="Y26" s="537"/>
      <c r="Z26" s="537"/>
      <c r="AA26" s="537"/>
      <c r="AB26" s="537"/>
    </row>
    <row r="27" spans="1:28" x14ac:dyDescent="0.2">
      <c r="A27" s="54" t="s">
        <v>56</v>
      </c>
      <c r="B27" s="537">
        <f t="shared" si="1"/>
        <v>4418</v>
      </c>
      <c r="C27" s="537">
        <f t="shared" si="2"/>
        <v>2825</v>
      </c>
      <c r="D27" s="537">
        <f t="shared" si="3"/>
        <v>1593</v>
      </c>
      <c r="E27" s="537"/>
      <c r="F27" s="537">
        <v>245</v>
      </c>
      <c r="G27" s="537">
        <v>184</v>
      </c>
      <c r="H27" s="537">
        <v>61</v>
      </c>
      <c r="I27" s="537"/>
      <c r="J27" s="537">
        <v>3563</v>
      </c>
      <c r="K27" s="537">
        <v>2267</v>
      </c>
      <c r="L27" s="537">
        <v>1296</v>
      </c>
      <c r="M27" s="537"/>
      <c r="N27" s="537">
        <v>412</v>
      </c>
      <c r="O27" s="537">
        <v>257</v>
      </c>
      <c r="P27" s="537">
        <v>155</v>
      </c>
      <c r="Q27" s="537"/>
      <c r="R27" s="537">
        <v>198</v>
      </c>
      <c r="S27" s="537">
        <v>117</v>
      </c>
      <c r="T27" s="537">
        <v>81</v>
      </c>
      <c r="U27" s="537"/>
      <c r="V27" s="537"/>
      <c r="W27" s="537"/>
      <c r="X27" s="537"/>
      <c r="Y27" s="537"/>
      <c r="Z27" s="537"/>
      <c r="AA27" s="537"/>
      <c r="AB27" s="537"/>
    </row>
    <row r="28" spans="1:28" x14ac:dyDescent="0.2">
      <c r="A28" s="54" t="s">
        <v>70</v>
      </c>
      <c r="B28" s="537">
        <f t="shared" si="1"/>
        <v>2630</v>
      </c>
      <c r="C28" s="537">
        <f t="shared" si="2"/>
        <v>1602</v>
      </c>
      <c r="D28" s="537">
        <f t="shared" si="3"/>
        <v>1028</v>
      </c>
      <c r="E28" s="537"/>
      <c r="F28" s="537">
        <v>202</v>
      </c>
      <c r="G28" s="537">
        <v>141</v>
      </c>
      <c r="H28" s="537">
        <v>61</v>
      </c>
      <c r="I28" s="537"/>
      <c r="J28" s="537">
        <v>2272</v>
      </c>
      <c r="K28" s="537">
        <v>1367</v>
      </c>
      <c r="L28" s="537">
        <v>905</v>
      </c>
      <c r="M28" s="537"/>
      <c r="N28" s="537">
        <v>98</v>
      </c>
      <c r="O28" s="537">
        <v>62</v>
      </c>
      <c r="P28" s="537">
        <v>36</v>
      </c>
      <c r="Q28" s="537"/>
      <c r="R28" s="537">
        <v>58</v>
      </c>
      <c r="S28" s="537">
        <v>32</v>
      </c>
      <c r="T28" s="537">
        <v>26</v>
      </c>
      <c r="U28" s="537"/>
      <c r="V28" s="537"/>
      <c r="W28" s="537"/>
      <c r="X28" s="537"/>
      <c r="Y28" s="537"/>
      <c r="Z28" s="537"/>
      <c r="AA28" s="537"/>
      <c r="AB28" s="537"/>
    </row>
    <row r="29" spans="1:28" x14ac:dyDescent="0.2">
      <c r="A29" s="54" t="s">
        <v>71</v>
      </c>
      <c r="B29" s="537">
        <f t="shared" si="1"/>
        <v>3299</v>
      </c>
      <c r="C29" s="537">
        <f t="shared" si="2"/>
        <v>1964</v>
      </c>
      <c r="D29" s="537">
        <f t="shared" si="3"/>
        <v>1335</v>
      </c>
      <c r="E29" s="537"/>
      <c r="F29" s="537">
        <v>177</v>
      </c>
      <c r="G29" s="537">
        <v>115</v>
      </c>
      <c r="H29" s="537">
        <v>62</v>
      </c>
      <c r="I29" s="537"/>
      <c r="J29" s="537">
        <v>2738</v>
      </c>
      <c r="K29" s="537">
        <v>1646</v>
      </c>
      <c r="L29" s="537">
        <v>1092</v>
      </c>
      <c r="M29" s="537"/>
      <c r="N29" s="537">
        <v>220</v>
      </c>
      <c r="O29" s="537">
        <v>126</v>
      </c>
      <c r="P29" s="537">
        <v>94</v>
      </c>
      <c r="Q29" s="537"/>
      <c r="R29" s="537">
        <v>164</v>
      </c>
      <c r="S29" s="537">
        <v>77</v>
      </c>
      <c r="T29" s="537">
        <v>87</v>
      </c>
      <c r="U29" s="537"/>
      <c r="V29" s="537"/>
      <c r="W29" s="537"/>
      <c r="X29" s="537"/>
      <c r="Y29" s="537"/>
      <c r="Z29" s="537"/>
      <c r="AA29" s="537"/>
      <c r="AB29" s="537"/>
    </row>
    <row r="30" spans="1:28" x14ac:dyDescent="0.2">
      <c r="A30" s="54" t="s">
        <v>57</v>
      </c>
      <c r="B30" s="537">
        <f t="shared" si="1"/>
        <v>3222</v>
      </c>
      <c r="C30" s="537">
        <f t="shared" si="2"/>
        <v>1942</v>
      </c>
      <c r="D30" s="537">
        <f t="shared" si="3"/>
        <v>1280</v>
      </c>
      <c r="E30" s="537"/>
      <c r="F30" s="537">
        <v>212</v>
      </c>
      <c r="G30" s="537">
        <v>133</v>
      </c>
      <c r="H30" s="537">
        <v>79</v>
      </c>
      <c r="I30" s="537"/>
      <c r="J30" s="537">
        <v>2736</v>
      </c>
      <c r="K30" s="537">
        <v>1617</v>
      </c>
      <c r="L30" s="537">
        <v>1119</v>
      </c>
      <c r="M30" s="537"/>
      <c r="N30" s="537">
        <v>149</v>
      </c>
      <c r="O30" s="537">
        <v>114</v>
      </c>
      <c r="P30" s="537">
        <v>35</v>
      </c>
      <c r="Q30" s="537"/>
      <c r="R30" s="537">
        <v>125</v>
      </c>
      <c r="S30" s="537">
        <v>78</v>
      </c>
      <c r="T30" s="537">
        <v>47</v>
      </c>
      <c r="U30" s="537"/>
      <c r="V30" s="537"/>
      <c r="W30" s="537"/>
      <c r="X30" s="537"/>
      <c r="Y30" s="537"/>
      <c r="Z30" s="537"/>
      <c r="AA30" s="537"/>
      <c r="AB30" s="537"/>
    </row>
    <row r="31" spans="1:28" x14ac:dyDescent="0.2">
      <c r="A31" s="54" t="s">
        <v>58</v>
      </c>
      <c r="B31" s="537">
        <f t="shared" si="1"/>
        <v>6926</v>
      </c>
      <c r="C31" s="537">
        <f t="shared" si="2"/>
        <v>4271</v>
      </c>
      <c r="D31" s="537">
        <f t="shared" si="3"/>
        <v>2655</v>
      </c>
      <c r="E31" s="537"/>
      <c r="F31" s="537">
        <v>540</v>
      </c>
      <c r="G31" s="537">
        <v>374</v>
      </c>
      <c r="H31" s="537">
        <v>166</v>
      </c>
      <c r="I31" s="537"/>
      <c r="J31" s="537">
        <v>5354</v>
      </c>
      <c r="K31" s="537">
        <v>3277</v>
      </c>
      <c r="L31" s="537">
        <v>2077</v>
      </c>
      <c r="M31" s="537"/>
      <c r="N31" s="537">
        <v>615</v>
      </c>
      <c r="O31" s="537">
        <v>366</v>
      </c>
      <c r="P31" s="537">
        <v>249</v>
      </c>
      <c r="Q31" s="537"/>
      <c r="R31" s="537">
        <v>417</v>
      </c>
      <c r="S31" s="537">
        <v>254</v>
      </c>
      <c r="T31" s="537">
        <v>163</v>
      </c>
      <c r="U31" s="537"/>
      <c r="V31" s="537"/>
      <c r="W31" s="537"/>
      <c r="X31" s="537"/>
      <c r="Y31" s="537"/>
      <c r="Z31" s="537"/>
      <c r="AA31" s="537"/>
      <c r="AB31" s="537"/>
    </row>
    <row r="32" spans="1:28" x14ac:dyDescent="0.2">
      <c r="A32" s="54" t="s">
        <v>59</v>
      </c>
      <c r="B32" s="537">
        <f t="shared" si="1"/>
        <v>6733</v>
      </c>
      <c r="C32" s="537">
        <f t="shared" si="2"/>
        <v>3956</v>
      </c>
      <c r="D32" s="537">
        <f t="shared" si="3"/>
        <v>2777</v>
      </c>
      <c r="E32" s="537"/>
      <c r="F32" s="537">
        <v>385</v>
      </c>
      <c r="G32" s="537">
        <v>229</v>
      </c>
      <c r="H32" s="537">
        <v>156</v>
      </c>
      <c r="I32" s="537"/>
      <c r="J32" s="537">
        <v>5641</v>
      </c>
      <c r="K32" s="537">
        <v>3345</v>
      </c>
      <c r="L32" s="537">
        <v>2296</v>
      </c>
      <c r="M32" s="537"/>
      <c r="N32" s="537">
        <v>364</v>
      </c>
      <c r="O32" s="537">
        <v>212</v>
      </c>
      <c r="P32" s="537">
        <v>152</v>
      </c>
      <c r="Q32" s="537"/>
      <c r="R32" s="537">
        <v>343</v>
      </c>
      <c r="S32" s="537">
        <v>170</v>
      </c>
      <c r="T32" s="537">
        <v>173</v>
      </c>
      <c r="U32" s="537"/>
      <c r="V32" s="537"/>
      <c r="W32" s="537"/>
      <c r="X32" s="537"/>
      <c r="Y32" s="537"/>
      <c r="Z32" s="537"/>
      <c r="AA32" s="537"/>
      <c r="AB32" s="537"/>
    </row>
    <row r="33" spans="1:28" x14ac:dyDescent="0.2">
      <c r="A33" s="54" t="s">
        <v>85</v>
      </c>
      <c r="B33" s="537">
        <f t="shared" si="1"/>
        <v>3119</v>
      </c>
      <c r="C33" s="537">
        <f t="shared" si="2"/>
        <v>1920</v>
      </c>
      <c r="D33" s="537">
        <f t="shared" si="3"/>
        <v>1199</v>
      </c>
      <c r="E33" s="537"/>
      <c r="F33" s="537">
        <v>190</v>
      </c>
      <c r="G33" s="537">
        <v>124</v>
      </c>
      <c r="H33" s="537">
        <v>66</v>
      </c>
      <c r="I33" s="537"/>
      <c r="J33" s="537">
        <v>2657</v>
      </c>
      <c r="K33" s="537">
        <v>1661</v>
      </c>
      <c r="L33" s="537">
        <v>996</v>
      </c>
      <c r="M33" s="537"/>
      <c r="N33" s="537">
        <v>162</v>
      </c>
      <c r="O33" s="537">
        <v>85</v>
      </c>
      <c r="P33" s="537">
        <v>77</v>
      </c>
      <c r="Q33" s="537"/>
      <c r="R33" s="537">
        <v>110</v>
      </c>
      <c r="S33" s="537">
        <v>50</v>
      </c>
      <c r="T33" s="537">
        <v>60</v>
      </c>
      <c r="U33" s="537"/>
      <c r="V33" s="537"/>
      <c r="W33" s="537"/>
      <c r="X33" s="537"/>
      <c r="Y33" s="537"/>
      <c r="Z33" s="537"/>
      <c r="AA33" s="537"/>
      <c r="AB33" s="537"/>
    </row>
    <row r="34" spans="1:28" x14ac:dyDescent="0.2">
      <c r="A34" s="54" t="s">
        <v>72</v>
      </c>
      <c r="B34" s="537">
        <f t="shared" si="1"/>
        <v>3474</v>
      </c>
      <c r="C34" s="537">
        <f t="shared" si="2"/>
        <v>2045</v>
      </c>
      <c r="D34" s="537">
        <f t="shared" si="3"/>
        <v>1429</v>
      </c>
      <c r="E34" s="537"/>
      <c r="F34" s="537">
        <v>138</v>
      </c>
      <c r="G34" s="537">
        <v>95</v>
      </c>
      <c r="H34" s="537">
        <v>43</v>
      </c>
      <c r="I34" s="537"/>
      <c r="J34" s="537">
        <v>2936</v>
      </c>
      <c r="K34" s="537">
        <v>1744</v>
      </c>
      <c r="L34" s="537">
        <v>1192</v>
      </c>
      <c r="M34" s="537"/>
      <c r="N34" s="537">
        <v>203</v>
      </c>
      <c r="O34" s="537">
        <v>115</v>
      </c>
      <c r="P34" s="537">
        <v>88</v>
      </c>
      <c r="Q34" s="537"/>
      <c r="R34" s="537">
        <v>197</v>
      </c>
      <c r="S34" s="537">
        <v>91</v>
      </c>
      <c r="T34" s="537">
        <v>106</v>
      </c>
      <c r="U34" s="537"/>
      <c r="V34" s="537"/>
      <c r="W34" s="537"/>
      <c r="X34" s="537"/>
      <c r="Y34" s="537"/>
      <c r="Z34" s="537"/>
      <c r="AA34" s="537"/>
      <c r="AB34" s="537"/>
    </row>
    <row r="35" spans="1:28" x14ac:dyDescent="0.2">
      <c r="A35" s="54" t="s">
        <v>73</v>
      </c>
      <c r="B35" s="537">
        <f t="shared" si="1"/>
        <v>1112</v>
      </c>
      <c r="C35" s="537">
        <f t="shared" si="2"/>
        <v>683</v>
      </c>
      <c r="D35" s="537">
        <f t="shared" si="3"/>
        <v>429</v>
      </c>
      <c r="E35" s="537"/>
      <c r="F35" s="537">
        <v>49</v>
      </c>
      <c r="G35" s="537">
        <v>33</v>
      </c>
      <c r="H35" s="537">
        <v>16</v>
      </c>
      <c r="I35" s="537"/>
      <c r="J35" s="537">
        <v>1027</v>
      </c>
      <c r="K35" s="537">
        <v>630</v>
      </c>
      <c r="L35" s="537">
        <v>397</v>
      </c>
      <c r="M35" s="537"/>
      <c r="N35" s="537">
        <v>19</v>
      </c>
      <c r="O35" s="537">
        <v>10</v>
      </c>
      <c r="P35" s="537">
        <v>9</v>
      </c>
      <c r="Q35" s="537"/>
      <c r="R35" s="537">
        <v>17</v>
      </c>
      <c r="S35" s="537">
        <v>10</v>
      </c>
      <c r="T35" s="537">
        <v>7</v>
      </c>
      <c r="U35" s="537"/>
      <c r="V35" s="537"/>
      <c r="W35" s="537"/>
      <c r="X35" s="537"/>
      <c r="Y35" s="537"/>
      <c r="Z35" s="537"/>
      <c r="AA35" s="537"/>
      <c r="AB35" s="537"/>
    </row>
    <row r="36" spans="1:28" x14ac:dyDescent="0.2">
      <c r="A36" s="54" t="s">
        <v>74</v>
      </c>
      <c r="B36" s="537">
        <f t="shared" si="1"/>
        <v>8433</v>
      </c>
      <c r="C36" s="537">
        <f t="shared" si="2"/>
        <v>5119</v>
      </c>
      <c r="D36" s="537">
        <f t="shared" si="3"/>
        <v>3314</v>
      </c>
      <c r="E36" s="537"/>
      <c r="F36" s="537">
        <v>613</v>
      </c>
      <c r="G36" s="537">
        <v>418</v>
      </c>
      <c r="H36" s="537">
        <v>195</v>
      </c>
      <c r="I36" s="537"/>
      <c r="J36" s="537">
        <v>6769</v>
      </c>
      <c r="K36" s="537">
        <v>4131</v>
      </c>
      <c r="L36" s="537">
        <v>2638</v>
      </c>
      <c r="M36" s="537"/>
      <c r="N36" s="537">
        <v>668</v>
      </c>
      <c r="O36" s="537">
        <v>364</v>
      </c>
      <c r="P36" s="537">
        <v>304</v>
      </c>
      <c r="Q36" s="537"/>
      <c r="R36" s="537">
        <v>383</v>
      </c>
      <c r="S36" s="537">
        <v>206</v>
      </c>
      <c r="T36" s="537">
        <v>177</v>
      </c>
      <c r="U36" s="537"/>
      <c r="V36" s="537"/>
      <c r="W36" s="537"/>
      <c r="X36" s="537"/>
      <c r="Y36" s="537"/>
      <c r="Z36" s="537"/>
      <c r="AA36" s="537"/>
      <c r="AB36" s="537"/>
    </row>
    <row r="37" spans="1:28" x14ac:dyDescent="0.2">
      <c r="A37" s="54" t="s">
        <v>75</v>
      </c>
      <c r="B37" s="537">
        <f t="shared" si="1"/>
        <v>6307</v>
      </c>
      <c r="C37" s="537">
        <f t="shared" si="2"/>
        <v>3778</v>
      </c>
      <c r="D37" s="537">
        <f t="shared" si="3"/>
        <v>2529</v>
      </c>
      <c r="E37" s="537"/>
      <c r="F37" s="537">
        <v>516</v>
      </c>
      <c r="G37" s="537">
        <v>342</v>
      </c>
      <c r="H37" s="537">
        <v>174</v>
      </c>
      <c r="I37" s="537"/>
      <c r="J37" s="537">
        <v>5056</v>
      </c>
      <c r="K37" s="537">
        <v>3032</v>
      </c>
      <c r="L37" s="537">
        <v>2024</v>
      </c>
      <c r="M37" s="537"/>
      <c r="N37" s="537">
        <v>455</v>
      </c>
      <c r="O37" s="537">
        <v>248</v>
      </c>
      <c r="P37" s="537">
        <v>207</v>
      </c>
      <c r="Q37" s="537"/>
      <c r="R37" s="537">
        <v>280</v>
      </c>
      <c r="S37" s="537">
        <v>156</v>
      </c>
      <c r="T37" s="537">
        <v>124</v>
      </c>
      <c r="U37" s="537"/>
      <c r="V37" s="537"/>
      <c r="W37" s="537"/>
      <c r="X37" s="537"/>
      <c r="Y37" s="537"/>
      <c r="Z37" s="537"/>
      <c r="AA37" s="537"/>
      <c r="AB37" s="537"/>
    </row>
    <row r="38" spans="1:28" ht="13.5" thickBot="1" x14ac:dyDescent="0.25">
      <c r="A38" s="261" t="s">
        <v>76</v>
      </c>
      <c r="B38" s="537">
        <f t="shared" si="1"/>
        <v>776</v>
      </c>
      <c r="C38" s="537">
        <f t="shared" si="2"/>
        <v>441</v>
      </c>
      <c r="D38" s="537">
        <f t="shared" si="3"/>
        <v>335</v>
      </c>
      <c r="E38" s="537"/>
      <c r="F38" s="537">
        <v>40</v>
      </c>
      <c r="G38" s="537">
        <v>25</v>
      </c>
      <c r="H38" s="537">
        <v>15</v>
      </c>
      <c r="I38" s="537"/>
      <c r="J38" s="537">
        <v>621</v>
      </c>
      <c r="K38" s="537">
        <v>351</v>
      </c>
      <c r="L38" s="537">
        <v>270</v>
      </c>
      <c r="M38" s="537"/>
      <c r="N38" s="537">
        <v>74</v>
      </c>
      <c r="O38" s="537">
        <v>44</v>
      </c>
      <c r="P38" s="537">
        <v>30</v>
      </c>
      <c r="Q38" s="537"/>
      <c r="R38" s="537">
        <v>41</v>
      </c>
      <c r="S38" s="537">
        <v>21</v>
      </c>
      <c r="T38" s="537">
        <v>20</v>
      </c>
      <c r="U38" s="537"/>
      <c r="V38" s="537"/>
      <c r="W38" s="537"/>
      <c r="X38" s="537"/>
      <c r="Y38" s="537"/>
      <c r="Z38" s="537"/>
      <c r="AA38" s="537"/>
      <c r="AB38" s="537"/>
    </row>
    <row r="39" spans="1:28" s="371" customFormat="1" ht="15.75" customHeight="1" x14ac:dyDescent="0.2">
      <c r="A39" s="286" t="s">
        <v>480</v>
      </c>
      <c r="B39" s="642"/>
      <c r="C39" s="642"/>
      <c r="D39" s="642"/>
      <c r="E39" s="642"/>
      <c r="F39" s="642"/>
      <c r="G39" s="642"/>
      <c r="H39" s="642"/>
      <c r="I39" s="642"/>
      <c r="J39" s="642"/>
      <c r="K39" s="642"/>
      <c r="L39" s="642"/>
      <c r="M39" s="642"/>
      <c r="N39" s="642"/>
      <c r="O39" s="642"/>
      <c r="P39" s="642"/>
      <c r="Q39" s="642"/>
      <c r="R39" s="642"/>
      <c r="S39" s="642"/>
      <c r="T39" s="642"/>
      <c r="U39" s="642"/>
      <c r="V39" s="642"/>
      <c r="W39" s="642"/>
      <c r="X39" s="642"/>
      <c r="Y39" s="642"/>
      <c r="Z39" s="642"/>
      <c r="AA39" s="642"/>
      <c r="AB39" s="642"/>
    </row>
    <row r="40" spans="1:28" s="371" customFormat="1" ht="15.75" customHeight="1" x14ac:dyDescent="0.2">
      <c r="A40" s="35" t="s">
        <v>24</v>
      </c>
      <c r="B40" s="542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</row>
  </sheetData>
  <mergeCells count="14">
    <mergeCell ref="R7:T7"/>
    <mergeCell ref="V7:X7"/>
    <mergeCell ref="Z7:AB7"/>
    <mergeCell ref="A4:AB4"/>
    <mergeCell ref="A1:AB1"/>
    <mergeCell ref="A2:AB2"/>
    <mergeCell ref="A3:AB3"/>
    <mergeCell ref="A5:AB5"/>
    <mergeCell ref="A6:AB6"/>
    <mergeCell ref="A7:A8"/>
    <mergeCell ref="B7:D7"/>
    <mergeCell ref="F7:H7"/>
    <mergeCell ref="J7:L7"/>
    <mergeCell ref="N7:P7"/>
  </mergeCells>
  <conditionalFormatting sqref="E23 U11:X22 E11:P22 E10:M10">
    <cfRule type="cellIs" dxfId="156" priority="29" operator="equal">
      <formula>0</formula>
    </cfRule>
  </conditionalFormatting>
  <conditionalFormatting sqref="Q19:T22 R15:T15 R17:T18">
    <cfRule type="cellIs" dxfId="155" priority="28" operator="equal">
      <formula>0</formula>
    </cfRule>
  </conditionalFormatting>
  <conditionalFormatting sqref="Q11:Q19">
    <cfRule type="cellIs" dxfId="154" priority="27" operator="equal">
      <formula>0</formula>
    </cfRule>
  </conditionalFormatting>
  <conditionalFormatting sqref="R16:T16">
    <cfRule type="cellIs" dxfId="153" priority="26" operator="equal">
      <formula>0</formula>
    </cfRule>
  </conditionalFormatting>
  <conditionalFormatting sqref="E24:P24 U24:X24">
    <cfRule type="cellIs" dxfId="152" priority="25" operator="equal">
      <formula>0</formula>
    </cfRule>
  </conditionalFormatting>
  <conditionalFormatting sqref="Q24">
    <cfRule type="cellIs" dxfId="151" priority="24" operator="equal">
      <formula>0</formula>
    </cfRule>
  </conditionalFormatting>
  <conditionalFormatting sqref="Z11:AB11 Y19:AB22 Z15:AB15 Z17:AB18">
    <cfRule type="cellIs" dxfId="150" priority="23" operator="equal">
      <formula>0</formula>
    </cfRule>
  </conditionalFormatting>
  <conditionalFormatting sqref="Z13:AB13">
    <cfRule type="cellIs" dxfId="149" priority="12" operator="equal">
      <formula>0</formula>
    </cfRule>
  </conditionalFormatting>
  <conditionalFormatting sqref="R11:T11">
    <cfRule type="cellIs" dxfId="148" priority="10" operator="equal">
      <formula>0</formula>
    </cfRule>
  </conditionalFormatting>
  <conditionalFormatting sqref="Z12:AB12">
    <cfRule type="cellIs" dxfId="147" priority="22" operator="equal">
      <formula>0</formula>
    </cfRule>
  </conditionalFormatting>
  <conditionalFormatting sqref="Y11:Y19">
    <cfRule type="cellIs" dxfId="146" priority="21" operator="equal">
      <formula>0</formula>
    </cfRule>
  </conditionalFormatting>
  <conditionalFormatting sqref="Z16:AB16">
    <cfRule type="cellIs" dxfId="145" priority="20" operator="equal">
      <formula>0</formula>
    </cfRule>
  </conditionalFormatting>
  <conditionalFormatting sqref="Z14:AB14">
    <cfRule type="cellIs" dxfId="144" priority="19" operator="equal">
      <formula>0</formula>
    </cfRule>
  </conditionalFormatting>
  <conditionalFormatting sqref="Y24">
    <cfRule type="cellIs" dxfId="143" priority="18" operator="equal">
      <formula>0</formula>
    </cfRule>
  </conditionalFormatting>
  <conditionalFormatting sqref="Q23">
    <cfRule type="cellIs" dxfId="142" priority="16" operator="equal">
      <formula>0</formula>
    </cfRule>
  </conditionalFormatting>
  <conditionalFormatting sqref="F23:P23 U23:X23">
    <cfRule type="cellIs" dxfId="141" priority="17" operator="equal">
      <formula>0</formula>
    </cfRule>
  </conditionalFormatting>
  <conditionalFormatting sqref="R23:T23">
    <cfRule type="cellIs" dxfId="140" priority="15" operator="equal">
      <formula>0</formula>
    </cfRule>
  </conditionalFormatting>
  <conditionalFormatting sqref="Y23">
    <cfRule type="cellIs" dxfId="139" priority="14" operator="equal">
      <formula>0</formula>
    </cfRule>
  </conditionalFormatting>
  <conditionalFormatting sqref="Z23:AB23">
    <cfRule type="cellIs" dxfId="138" priority="13" operator="equal">
      <formula>0</formula>
    </cfRule>
  </conditionalFormatting>
  <conditionalFormatting sqref="B12:D38">
    <cfRule type="cellIs" dxfId="137" priority="5" operator="equal">
      <formula>0</formula>
    </cfRule>
  </conditionalFormatting>
  <conditionalFormatting sqref="R12:T14">
    <cfRule type="cellIs" dxfId="136" priority="9" operator="equal">
      <formula>0</formula>
    </cfRule>
  </conditionalFormatting>
  <conditionalFormatting sqref="R24:T24">
    <cfRule type="cellIs" dxfId="135" priority="8" operator="equal">
      <formula>0</formula>
    </cfRule>
  </conditionalFormatting>
  <conditionalFormatting sqref="Z24:AB24">
    <cfRule type="cellIs" dxfId="134" priority="7" operator="equal">
      <formula>0</formula>
    </cfRule>
  </conditionalFormatting>
  <conditionalFormatting sqref="B10:D10">
    <cfRule type="cellIs" dxfId="133" priority="6" operator="equal">
      <formula>0</formula>
    </cfRule>
  </conditionalFormatting>
  <conditionalFormatting sqref="N10:Q10">
    <cfRule type="cellIs" dxfId="132" priority="4" operator="equal">
      <formula>0</formula>
    </cfRule>
  </conditionalFormatting>
  <conditionalFormatting sqref="R10:U10">
    <cfRule type="cellIs" dxfId="131" priority="3" operator="equal">
      <formula>0</formula>
    </cfRule>
  </conditionalFormatting>
  <conditionalFormatting sqref="V10:Y10">
    <cfRule type="cellIs" dxfId="130" priority="2" operator="equal">
      <formula>0</formula>
    </cfRule>
  </conditionalFormatting>
  <conditionalFormatting sqref="Z10:AB10">
    <cfRule type="cellIs" dxfId="129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39370078740157483" bottom="0.19685039370078741" header="0" footer="0"/>
  <pageSetup scale="83" fitToHeight="0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1"/>
  <sheetViews>
    <sheetView showGridLines="0" zoomScaleNormal="100" zoomScaleSheetLayoutView="100" workbookViewId="0">
      <selection activeCell="A11" sqref="A11:XFD11"/>
    </sheetView>
  </sheetViews>
  <sheetFormatPr baseColWidth="10" defaultColWidth="11" defaultRowHeight="12.75" x14ac:dyDescent="0.2"/>
  <cols>
    <col min="1" max="1" width="14.75" style="168" customWidth="1"/>
    <col min="2" max="2" width="6.25" style="517" customWidth="1"/>
    <col min="3" max="4" width="6" style="517" customWidth="1"/>
    <col min="5" max="5" width="1.125" style="517" customWidth="1"/>
    <col min="6" max="8" width="5.75" style="517" customWidth="1"/>
    <col min="9" max="9" width="1" style="517" customWidth="1"/>
    <col min="10" max="10" width="6.25" style="517" customWidth="1"/>
    <col min="11" max="12" width="5.75" style="517" customWidth="1"/>
    <col min="13" max="13" width="1" style="517" customWidth="1"/>
    <col min="14" max="16" width="5.375" style="517" customWidth="1"/>
    <col min="17" max="17" width="1" style="517" customWidth="1"/>
    <col min="18" max="20" width="5.375" style="517" customWidth="1"/>
    <col min="21" max="21" width="1" style="517" customWidth="1"/>
    <col min="22" max="24" width="5.25" style="517" customWidth="1"/>
    <col min="25" max="25" width="1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882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customHeight="1" x14ac:dyDescent="0.25">
      <c r="A4" s="797" t="s">
        <v>579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7" t="s">
        <v>400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</row>
    <row r="6" spans="1:29" ht="15" x14ac:dyDescent="0.25">
      <c r="A6" s="797" t="s">
        <v>206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797"/>
    </row>
    <row r="7" spans="1:29" ht="15" x14ac:dyDescent="0.25">
      <c r="A7" s="798" t="s">
        <v>210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798"/>
      <c r="R7" s="798"/>
      <c r="S7" s="798"/>
      <c r="T7" s="798"/>
      <c r="U7" s="798"/>
      <c r="V7" s="798"/>
      <c r="W7" s="798"/>
      <c r="X7" s="798"/>
      <c r="Y7" s="798"/>
      <c r="Z7" s="798"/>
      <c r="AA7" s="798"/>
      <c r="AB7" s="798"/>
    </row>
    <row r="8" spans="1:29" s="503" customFormat="1" ht="27.75" customHeight="1" x14ac:dyDescent="0.25">
      <c r="A8" s="800" t="s">
        <v>401</v>
      </c>
      <c r="B8" s="795" t="s">
        <v>0</v>
      </c>
      <c r="C8" s="795"/>
      <c r="D8" s="795"/>
      <c r="E8" s="511"/>
      <c r="F8" s="823" t="s">
        <v>385</v>
      </c>
      <c r="G8" s="823"/>
      <c r="H8" s="823"/>
      <c r="I8" s="511"/>
      <c r="J8" s="795" t="s">
        <v>6</v>
      </c>
      <c r="K8" s="795"/>
      <c r="L8" s="795"/>
      <c r="M8" s="511"/>
      <c r="N8" s="795" t="s">
        <v>356</v>
      </c>
      <c r="O8" s="795"/>
      <c r="P8" s="795"/>
      <c r="Q8" s="511"/>
      <c r="R8" s="823" t="s">
        <v>403</v>
      </c>
      <c r="S8" s="823"/>
      <c r="T8" s="823"/>
      <c r="U8" s="511"/>
      <c r="V8" s="795" t="s">
        <v>623</v>
      </c>
      <c r="W8" s="795"/>
      <c r="X8" s="795"/>
      <c r="Y8" s="511"/>
      <c r="Z8" s="823" t="s">
        <v>479</v>
      </c>
      <c r="AA8" s="795"/>
      <c r="AB8" s="795"/>
    </row>
    <row r="9" spans="1:29" s="503" customFormat="1" ht="27.75" customHeight="1" x14ac:dyDescent="0.25">
      <c r="A9" s="800"/>
      <c r="B9" s="513" t="s">
        <v>0</v>
      </c>
      <c r="C9" s="513" t="s">
        <v>15</v>
      </c>
      <c r="D9" s="513" t="s">
        <v>16</v>
      </c>
      <c r="E9" s="514"/>
      <c r="F9" s="513" t="s">
        <v>0</v>
      </c>
      <c r="G9" s="513" t="s">
        <v>15</v>
      </c>
      <c r="H9" s="513" t="s">
        <v>16</v>
      </c>
      <c r="I9" s="513"/>
      <c r="J9" s="513" t="s">
        <v>0</v>
      </c>
      <c r="K9" s="513" t="s">
        <v>15</v>
      </c>
      <c r="L9" s="513" t="s">
        <v>16</v>
      </c>
      <c r="M9" s="514"/>
      <c r="N9" s="513" t="s">
        <v>0</v>
      </c>
      <c r="O9" s="513" t="s">
        <v>15</v>
      </c>
      <c r="P9" s="513" t="s">
        <v>16</v>
      </c>
      <c r="Q9" s="514"/>
      <c r="R9" s="513" t="s">
        <v>0</v>
      </c>
      <c r="S9" s="513" t="s">
        <v>15</v>
      </c>
      <c r="T9" s="513" t="s">
        <v>16</v>
      </c>
      <c r="U9" s="514"/>
      <c r="V9" s="513" t="s">
        <v>0</v>
      </c>
      <c r="W9" s="513" t="s">
        <v>15</v>
      </c>
      <c r="X9" s="513" t="s">
        <v>16</v>
      </c>
      <c r="Y9" s="514"/>
      <c r="Z9" s="513" t="s">
        <v>0</v>
      </c>
      <c r="AA9" s="513" t="s">
        <v>15</v>
      </c>
      <c r="AB9" s="513" t="s">
        <v>16</v>
      </c>
    </row>
    <row r="10" spans="1:29" s="169" customFormat="1" x14ac:dyDescent="0.2">
      <c r="A10" s="170"/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</row>
    <row r="11" spans="1:29" s="555" customFormat="1" x14ac:dyDescent="0.2">
      <c r="A11" s="173" t="s">
        <v>0</v>
      </c>
      <c r="B11" s="554">
        <f>SUM(B13:B39)</f>
        <v>125245</v>
      </c>
      <c r="C11" s="554">
        <f>SUM(C13:C39)</f>
        <v>76920</v>
      </c>
      <c r="D11" s="554">
        <f>SUM(D13:D39)</f>
        <v>48325</v>
      </c>
      <c r="E11" s="554"/>
      <c r="F11" s="554">
        <f>SUM(F13:F39)</f>
        <v>9689</v>
      </c>
      <c r="G11" s="554">
        <f t="shared" ref="G11:T11" si="0">SUM(G13:G39)</f>
        <v>6456</v>
      </c>
      <c r="H11" s="554">
        <f t="shared" si="0"/>
        <v>3233</v>
      </c>
      <c r="I11" s="554"/>
      <c r="J11" s="554">
        <f>SUM(J13:J39)</f>
        <v>102976</v>
      </c>
      <c r="K11" s="554">
        <f t="shared" si="0"/>
        <v>63189</v>
      </c>
      <c r="L11" s="554">
        <f t="shared" si="0"/>
        <v>39787</v>
      </c>
      <c r="M11" s="554"/>
      <c r="N11" s="554">
        <f>SUM(N13:N39)</f>
        <v>6966</v>
      </c>
      <c r="O11" s="554">
        <f t="shared" si="0"/>
        <v>4177</v>
      </c>
      <c r="P11" s="554">
        <f t="shared" si="0"/>
        <v>2789</v>
      </c>
      <c r="Q11" s="554"/>
      <c r="R11" s="554">
        <f>SUM(R13:R39)</f>
        <v>4869</v>
      </c>
      <c r="S11" s="554">
        <f t="shared" si="0"/>
        <v>2684</v>
      </c>
      <c r="T11" s="554">
        <f t="shared" si="0"/>
        <v>2185</v>
      </c>
      <c r="U11" s="554"/>
      <c r="V11" s="554">
        <v>218</v>
      </c>
      <c r="W11" s="554">
        <v>132</v>
      </c>
      <c r="X11" s="554">
        <v>86</v>
      </c>
      <c r="Y11" s="554"/>
      <c r="Z11" s="554">
        <v>527</v>
      </c>
      <c r="AA11" s="554">
        <v>282</v>
      </c>
      <c r="AB11" s="554">
        <v>245</v>
      </c>
    </row>
    <row r="12" spans="1:29" x14ac:dyDescent="0.2">
      <c r="A12" s="173"/>
      <c r="B12" s="524"/>
      <c r="C12" s="524"/>
      <c r="D12" s="524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9" x14ac:dyDescent="0.2">
      <c r="A13" s="54" t="s">
        <v>54</v>
      </c>
      <c r="B13" s="537">
        <f>+F13+J13+N13+R13+V13+Z13</f>
        <v>7242</v>
      </c>
      <c r="C13" s="537">
        <f>+G13+K13+O13+S13+W13+AA13</f>
        <v>4369</v>
      </c>
      <c r="D13" s="537">
        <f>+H13+L13+P13+T13+X13+AB13</f>
        <v>2873</v>
      </c>
      <c r="E13" s="537"/>
      <c r="F13" s="537">
        <v>567</v>
      </c>
      <c r="G13" s="537">
        <v>354</v>
      </c>
      <c r="H13" s="537">
        <v>213</v>
      </c>
      <c r="I13" s="537"/>
      <c r="J13" s="537">
        <v>5064</v>
      </c>
      <c r="K13" s="537">
        <v>3117</v>
      </c>
      <c r="L13" s="537">
        <v>1947</v>
      </c>
      <c r="M13" s="537"/>
      <c r="N13" s="537">
        <v>528</v>
      </c>
      <c r="O13" s="537">
        <v>303</v>
      </c>
      <c r="P13" s="537">
        <v>225</v>
      </c>
      <c r="Q13" s="537"/>
      <c r="R13" s="537">
        <v>338</v>
      </c>
      <c r="S13" s="537">
        <v>181</v>
      </c>
      <c r="T13" s="537">
        <v>157</v>
      </c>
      <c r="U13" s="537"/>
      <c r="V13" s="537">
        <v>218</v>
      </c>
      <c r="W13" s="537">
        <v>132</v>
      </c>
      <c r="X13" s="537">
        <v>86</v>
      </c>
      <c r="Y13" s="537"/>
      <c r="Z13" s="537">
        <v>527</v>
      </c>
      <c r="AA13" s="537">
        <v>282</v>
      </c>
      <c r="AB13" s="537">
        <v>245</v>
      </c>
    </row>
    <row r="14" spans="1:29" x14ac:dyDescent="0.2">
      <c r="A14" s="54" t="s">
        <v>61</v>
      </c>
      <c r="B14" s="537">
        <f t="shared" ref="B14:D39" si="1">+F14+J14+N14+R14+V14+Z14</f>
        <v>6786</v>
      </c>
      <c r="C14" s="537">
        <f t="shared" si="1"/>
        <v>4316</v>
      </c>
      <c r="D14" s="537">
        <f t="shared" si="1"/>
        <v>2470</v>
      </c>
      <c r="E14" s="537"/>
      <c r="F14" s="537">
        <v>648</v>
      </c>
      <c r="G14" s="537">
        <v>419</v>
      </c>
      <c r="H14" s="537">
        <v>229</v>
      </c>
      <c r="I14" s="537"/>
      <c r="J14" s="537">
        <v>4748</v>
      </c>
      <c r="K14" s="537">
        <v>3054</v>
      </c>
      <c r="L14" s="537">
        <v>1694</v>
      </c>
      <c r="M14" s="537"/>
      <c r="N14" s="537">
        <v>733</v>
      </c>
      <c r="O14" s="537">
        <v>455</v>
      </c>
      <c r="P14" s="537">
        <v>278</v>
      </c>
      <c r="Q14" s="537"/>
      <c r="R14" s="537">
        <v>657</v>
      </c>
      <c r="S14" s="537">
        <v>388</v>
      </c>
      <c r="T14" s="537">
        <v>269</v>
      </c>
      <c r="U14" s="537"/>
      <c r="V14" s="537"/>
      <c r="W14" s="537"/>
      <c r="X14" s="537"/>
      <c r="Y14" s="537"/>
      <c r="Z14" s="537"/>
      <c r="AA14" s="537"/>
      <c r="AB14" s="537"/>
    </row>
    <row r="15" spans="1:29" x14ac:dyDescent="0.2">
      <c r="A15" s="54" t="s">
        <v>31</v>
      </c>
      <c r="B15" s="537">
        <f t="shared" si="1"/>
        <v>5604</v>
      </c>
      <c r="C15" s="537">
        <f t="shared" si="1"/>
        <v>3586</v>
      </c>
      <c r="D15" s="537">
        <f t="shared" si="1"/>
        <v>2018</v>
      </c>
      <c r="E15" s="537"/>
      <c r="F15" s="537">
        <v>486</v>
      </c>
      <c r="G15" s="537">
        <v>329</v>
      </c>
      <c r="H15" s="537">
        <v>157</v>
      </c>
      <c r="I15" s="537"/>
      <c r="J15" s="537">
        <v>4141</v>
      </c>
      <c r="K15" s="537">
        <v>2684</v>
      </c>
      <c r="L15" s="537">
        <v>1457</v>
      </c>
      <c r="M15" s="537"/>
      <c r="N15" s="537">
        <v>626</v>
      </c>
      <c r="O15" s="537">
        <v>395</v>
      </c>
      <c r="P15" s="537">
        <v>231</v>
      </c>
      <c r="Q15" s="537"/>
      <c r="R15" s="537">
        <v>351</v>
      </c>
      <c r="S15" s="537">
        <v>178</v>
      </c>
      <c r="T15" s="537">
        <v>173</v>
      </c>
      <c r="U15" s="537"/>
      <c r="V15" s="537"/>
      <c r="W15" s="537"/>
      <c r="X15" s="537"/>
      <c r="Y15" s="537"/>
      <c r="Z15" s="537"/>
      <c r="AA15" s="537"/>
      <c r="AB15" s="537"/>
    </row>
    <row r="16" spans="1:29" x14ac:dyDescent="0.2">
      <c r="A16" s="54" t="s">
        <v>62</v>
      </c>
      <c r="B16" s="537">
        <f t="shared" si="1"/>
        <v>5785</v>
      </c>
      <c r="C16" s="537">
        <f t="shared" si="1"/>
        <v>3457</v>
      </c>
      <c r="D16" s="537">
        <f t="shared" si="1"/>
        <v>2328</v>
      </c>
      <c r="E16" s="537"/>
      <c r="F16" s="537">
        <v>598</v>
      </c>
      <c r="G16" s="537">
        <v>354</v>
      </c>
      <c r="H16" s="537">
        <v>244</v>
      </c>
      <c r="I16" s="537"/>
      <c r="J16" s="537">
        <v>4809</v>
      </c>
      <c r="K16" s="537">
        <v>2897</v>
      </c>
      <c r="L16" s="537">
        <v>1912</v>
      </c>
      <c r="M16" s="537"/>
      <c r="N16" s="537">
        <v>176</v>
      </c>
      <c r="O16" s="537">
        <v>98</v>
      </c>
      <c r="P16" s="537">
        <v>78</v>
      </c>
      <c r="Q16" s="537"/>
      <c r="R16" s="537">
        <v>202</v>
      </c>
      <c r="S16" s="537">
        <v>108</v>
      </c>
      <c r="T16" s="537">
        <v>94</v>
      </c>
      <c r="U16" s="537"/>
      <c r="V16" s="537"/>
      <c r="W16" s="537"/>
      <c r="X16" s="537"/>
      <c r="Y16" s="537"/>
      <c r="Z16" s="537"/>
      <c r="AA16" s="537"/>
      <c r="AB16" s="537"/>
    </row>
    <row r="17" spans="1:28" x14ac:dyDescent="0.2">
      <c r="A17" s="54" t="s">
        <v>63</v>
      </c>
      <c r="B17" s="537">
        <f t="shared" si="1"/>
        <v>3226</v>
      </c>
      <c r="C17" s="537">
        <f t="shared" si="1"/>
        <v>1968</v>
      </c>
      <c r="D17" s="537">
        <f t="shared" si="1"/>
        <v>1258</v>
      </c>
      <c r="E17" s="537"/>
      <c r="F17" s="537">
        <v>181</v>
      </c>
      <c r="G17" s="537">
        <v>120</v>
      </c>
      <c r="H17" s="537">
        <v>61</v>
      </c>
      <c r="I17" s="537"/>
      <c r="J17" s="537">
        <v>2572</v>
      </c>
      <c r="K17" s="537">
        <v>1575</v>
      </c>
      <c r="L17" s="537">
        <v>997</v>
      </c>
      <c r="M17" s="537"/>
      <c r="N17" s="537">
        <v>239</v>
      </c>
      <c r="O17" s="537">
        <v>135</v>
      </c>
      <c r="P17" s="537">
        <v>104</v>
      </c>
      <c r="Q17" s="537"/>
      <c r="R17" s="537">
        <v>234</v>
      </c>
      <c r="S17" s="537">
        <v>138</v>
      </c>
      <c r="T17" s="537">
        <v>96</v>
      </c>
      <c r="U17" s="537"/>
      <c r="V17" s="537"/>
      <c r="W17" s="537"/>
      <c r="X17" s="537"/>
      <c r="Y17" s="537"/>
      <c r="Z17" s="537"/>
      <c r="AA17" s="537"/>
      <c r="AB17" s="537"/>
    </row>
    <row r="18" spans="1:28" x14ac:dyDescent="0.2">
      <c r="A18" s="54" t="s">
        <v>64</v>
      </c>
      <c r="B18" s="537">
        <f t="shared" si="1"/>
        <v>5571</v>
      </c>
      <c r="C18" s="537">
        <f t="shared" si="1"/>
        <v>3237</v>
      </c>
      <c r="D18" s="537">
        <f t="shared" si="1"/>
        <v>2334</v>
      </c>
      <c r="E18" s="539"/>
      <c r="F18" s="537">
        <v>329</v>
      </c>
      <c r="G18" s="537">
        <v>203</v>
      </c>
      <c r="H18" s="537">
        <v>126</v>
      </c>
      <c r="I18" s="537"/>
      <c r="J18" s="537">
        <v>4718</v>
      </c>
      <c r="K18" s="537">
        <v>2724</v>
      </c>
      <c r="L18" s="537">
        <v>1994</v>
      </c>
      <c r="M18" s="537"/>
      <c r="N18" s="537">
        <v>313</v>
      </c>
      <c r="O18" s="537">
        <v>198</v>
      </c>
      <c r="P18" s="537">
        <v>115</v>
      </c>
      <c r="Q18" s="537"/>
      <c r="R18" s="537">
        <v>211</v>
      </c>
      <c r="S18" s="537">
        <v>112</v>
      </c>
      <c r="T18" s="537">
        <v>99</v>
      </c>
      <c r="U18" s="537"/>
      <c r="V18" s="537"/>
      <c r="W18" s="537"/>
      <c r="X18" s="537"/>
      <c r="Y18" s="537"/>
      <c r="Z18" s="537"/>
      <c r="AA18" s="537"/>
      <c r="AB18" s="537"/>
    </row>
    <row r="19" spans="1:28" x14ac:dyDescent="0.2">
      <c r="A19" s="54" t="s">
        <v>84</v>
      </c>
      <c r="B19" s="537">
        <f t="shared" si="1"/>
        <v>1103</v>
      </c>
      <c r="C19" s="537">
        <f t="shared" si="1"/>
        <v>691</v>
      </c>
      <c r="D19" s="537">
        <f t="shared" si="1"/>
        <v>412</v>
      </c>
      <c r="E19" s="539"/>
      <c r="F19" s="537">
        <v>94</v>
      </c>
      <c r="G19" s="537">
        <v>61</v>
      </c>
      <c r="H19" s="537">
        <v>33</v>
      </c>
      <c r="I19" s="537"/>
      <c r="J19" s="537">
        <v>996</v>
      </c>
      <c r="K19" s="537">
        <v>622</v>
      </c>
      <c r="L19" s="537">
        <v>374</v>
      </c>
      <c r="M19" s="537"/>
      <c r="N19" s="537">
        <v>7</v>
      </c>
      <c r="O19" s="537">
        <v>5</v>
      </c>
      <c r="P19" s="537">
        <v>2</v>
      </c>
      <c r="Q19" s="537"/>
      <c r="R19" s="537">
        <v>6</v>
      </c>
      <c r="S19" s="537">
        <v>3</v>
      </c>
      <c r="T19" s="537">
        <v>3</v>
      </c>
      <c r="U19" s="537"/>
      <c r="V19" s="537"/>
      <c r="W19" s="537"/>
      <c r="X19" s="537"/>
      <c r="Y19" s="537"/>
      <c r="Z19" s="537"/>
      <c r="AA19" s="537"/>
      <c r="AB19" s="537"/>
    </row>
    <row r="20" spans="1:28" x14ac:dyDescent="0.2">
      <c r="A20" s="54" t="s">
        <v>55</v>
      </c>
      <c r="B20" s="537">
        <f t="shared" si="1"/>
        <v>9676</v>
      </c>
      <c r="C20" s="537">
        <f t="shared" si="1"/>
        <v>6068</v>
      </c>
      <c r="D20" s="537">
        <f t="shared" si="1"/>
        <v>3608</v>
      </c>
      <c r="E20" s="539"/>
      <c r="F20" s="537">
        <v>1092</v>
      </c>
      <c r="G20" s="537">
        <v>762</v>
      </c>
      <c r="H20" s="537">
        <v>330</v>
      </c>
      <c r="I20" s="537"/>
      <c r="J20" s="537">
        <v>7485</v>
      </c>
      <c r="K20" s="537">
        <v>4688</v>
      </c>
      <c r="L20" s="537">
        <v>2797</v>
      </c>
      <c r="M20" s="537"/>
      <c r="N20" s="537">
        <v>676</v>
      </c>
      <c r="O20" s="537">
        <v>401</v>
      </c>
      <c r="P20" s="537">
        <v>275</v>
      </c>
      <c r="Q20" s="537"/>
      <c r="R20" s="537">
        <v>423</v>
      </c>
      <c r="S20" s="537">
        <v>217</v>
      </c>
      <c r="T20" s="537">
        <v>206</v>
      </c>
      <c r="U20" s="537"/>
      <c r="V20" s="537"/>
      <c r="W20" s="537"/>
      <c r="X20" s="537"/>
      <c r="Y20" s="537"/>
      <c r="Z20" s="537"/>
      <c r="AA20" s="537"/>
      <c r="AB20" s="537"/>
    </row>
    <row r="21" spans="1:28" x14ac:dyDescent="0.2">
      <c r="A21" s="54" t="s">
        <v>65</v>
      </c>
      <c r="B21" s="537">
        <f t="shared" si="1"/>
        <v>4707</v>
      </c>
      <c r="C21" s="537">
        <f t="shared" si="1"/>
        <v>2866</v>
      </c>
      <c r="D21" s="537">
        <f t="shared" si="1"/>
        <v>1841</v>
      </c>
      <c r="E21" s="539"/>
      <c r="F21" s="537">
        <v>458</v>
      </c>
      <c r="G21" s="537">
        <v>308</v>
      </c>
      <c r="H21" s="537">
        <v>150</v>
      </c>
      <c r="I21" s="537"/>
      <c r="J21" s="537">
        <v>3973</v>
      </c>
      <c r="K21" s="537">
        <v>2400</v>
      </c>
      <c r="L21" s="537">
        <v>1573</v>
      </c>
      <c r="M21" s="537"/>
      <c r="N21" s="537">
        <v>168</v>
      </c>
      <c r="O21" s="537">
        <v>96</v>
      </c>
      <c r="P21" s="537">
        <v>72</v>
      </c>
      <c r="Q21" s="537"/>
      <c r="R21" s="537">
        <v>108</v>
      </c>
      <c r="S21" s="537">
        <v>62</v>
      </c>
      <c r="T21" s="537">
        <v>46</v>
      </c>
      <c r="U21" s="537"/>
      <c r="V21" s="537"/>
      <c r="W21" s="537"/>
      <c r="X21" s="537"/>
      <c r="Y21" s="537"/>
      <c r="Z21" s="537"/>
      <c r="AA21" s="537"/>
      <c r="AB21" s="537"/>
    </row>
    <row r="22" spans="1:28" x14ac:dyDescent="0.2">
      <c r="A22" s="54" t="s">
        <v>66</v>
      </c>
      <c r="B22" s="537">
        <f t="shared" si="1"/>
        <v>6009</v>
      </c>
      <c r="C22" s="537">
        <f t="shared" si="1"/>
        <v>3625</v>
      </c>
      <c r="D22" s="537">
        <f t="shared" si="1"/>
        <v>2384</v>
      </c>
      <c r="E22" s="537"/>
      <c r="F22" s="537">
        <v>374</v>
      </c>
      <c r="G22" s="537">
        <v>255</v>
      </c>
      <c r="H22" s="537">
        <v>119</v>
      </c>
      <c r="I22" s="537"/>
      <c r="J22" s="537">
        <v>5342</v>
      </c>
      <c r="K22" s="537">
        <v>3212</v>
      </c>
      <c r="L22" s="537">
        <v>2130</v>
      </c>
      <c r="M22" s="537"/>
      <c r="N22" s="537">
        <v>150</v>
      </c>
      <c r="O22" s="537">
        <v>84</v>
      </c>
      <c r="P22" s="537">
        <v>66</v>
      </c>
      <c r="Q22" s="537"/>
      <c r="R22" s="537">
        <v>143</v>
      </c>
      <c r="S22" s="537">
        <v>74</v>
      </c>
      <c r="T22" s="537">
        <v>69</v>
      </c>
      <c r="U22" s="537"/>
      <c r="V22" s="537"/>
      <c r="W22" s="537"/>
      <c r="X22" s="537"/>
      <c r="Y22" s="537"/>
      <c r="Z22" s="537"/>
      <c r="AA22" s="537"/>
      <c r="AB22" s="537"/>
    </row>
    <row r="23" spans="1:28" x14ac:dyDescent="0.2">
      <c r="A23" s="54" t="s">
        <v>67</v>
      </c>
      <c r="B23" s="537">
        <f t="shared" si="1"/>
        <v>3312</v>
      </c>
      <c r="C23" s="537">
        <f t="shared" si="1"/>
        <v>1913</v>
      </c>
      <c r="D23" s="537">
        <f t="shared" si="1"/>
        <v>1399</v>
      </c>
      <c r="E23" s="539"/>
      <c r="F23" s="537">
        <v>110</v>
      </c>
      <c r="G23" s="537">
        <v>77</v>
      </c>
      <c r="H23" s="537">
        <v>33</v>
      </c>
      <c r="I23" s="537"/>
      <c r="J23" s="537">
        <v>2940</v>
      </c>
      <c r="K23" s="537">
        <v>1694</v>
      </c>
      <c r="L23" s="537">
        <v>1246</v>
      </c>
      <c r="M23" s="537"/>
      <c r="N23" s="537">
        <v>141</v>
      </c>
      <c r="O23" s="537">
        <v>74</v>
      </c>
      <c r="P23" s="537">
        <v>67</v>
      </c>
      <c r="Q23" s="537"/>
      <c r="R23" s="537">
        <v>121</v>
      </c>
      <c r="S23" s="537">
        <v>68</v>
      </c>
      <c r="T23" s="537">
        <v>53</v>
      </c>
      <c r="U23" s="537"/>
      <c r="V23" s="537"/>
      <c r="W23" s="537"/>
      <c r="X23" s="537"/>
      <c r="Y23" s="537"/>
      <c r="Z23" s="537"/>
      <c r="AA23" s="537"/>
      <c r="AB23" s="537"/>
    </row>
    <row r="24" spans="1:28" x14ac:dyDescent="0.2">
      <c r="A24" s="53" t="s">
        <v>32</v>
      </c>
      <c r="B24" s="537">
        <f t="shared" si="1"/>
        <v>7381</v>
      </c>
      <c r="C24" s="537">
        <f t="shared" si="1"/>
        <v>4692</v>
      </c>
      <c r="D24" s="537">
        <f t="shared" si="1"/>
        <v>2689</v>
      </c>
      <c r="E24" s="539"/>
      <c r="F24" s="537">
        <v>730</v>
      </c>
      <c r="G24" s="537">
        <v>484</v>
      </c>
      <c r="H24" s="537">
        <v>246</v>
      </c>
      <c r="I24" s="537"/>
      <c r="J24" s="537">
        <v>6172</v>
      </c>
      <c r="K24" s="537">
        <v>3906</v>
      </c>
      <c r="L24" s="537">
        <v>2266</v>
      </c>
      <c r="M24" s="537"/>
      <c r="N24" s="537">
        <v>277</v>
      </c>
      <c r="O24" s="537">
        <v>178</v>
      </c>
      <c r="P24" s="537">
        <v>99</v>
      </c>
      <c r="Q24" s="537"/>
      <c r="R24" s="537">
        <v>202</v>
      </c>
      <c r="S24" s="537">
        <v>124</v>
      </c>
      <c r="T24" s="537">
        <v>78</v>
      </c>
      <c r="U24" s="537"/>
      <c r="V24" s="537"/>
      <c r="W24" s="537"/>
      <c r="X24" s="537"/>
      <c r="Y24" s="537"/>
      <c r="Z24" s="537"/>
      <c r="AA24" s="537"/>
      <c r="AB24" s="537"/>
    </row>
    <row r="25" spans="1:28" x14ac:dyDescent="0.2">
      <c r="A25" s="54" t="s">
        <v>68</v>
      </c>
      <c r="B25" s="537">
        <f t="shared" si="1"/>
        <v>3920</v>
      </c>
      <c r="C25" s="537">
        <f t="shared" si="1"/>
        <v>2424</v>
      </c>
      <c r="D25" s="537">
        <f t="shared" si="1"/>
        <v>1496</v>
      </c>
      <c r="E25" s="537"/>
      <c r="F25" s="537">
        <v>375</v>
      </c>
      <c r="G25" s="537">
        <v>257</v>
      </c>
      <c r="H25" s="537">
        <v>118</v>
      </c>
      <c r="I25" s="537"/>
      <c r="J25" s="537">
        <v>3228</v>
      </c>
      <c r="K25" s="537">
        <v>1970</v>
      </c>
      <c r="L25" s="537">
        <v>1258</v>
      </c>
      <c r="M25" s="537"/>
      <c r="N25" s="537">
        <v>215</v>
      </c>
      <c r="O25" s="537">
        <v>141</v>
      </c>
      <c r="P25" s="537">
        <v>74</v>
      </c>
      <c r="Q25" s="537"/>
      <c r="R25" s="537">
        <v>102</v>
      </c>
      <c r="S25" s="537">
        <v>56</v>
      </c>
      <c r="T25" s="537">
        <v>46</v>
      </c>
      <c r="U25" s="537"/>
      <c r="V25" s="537"/>
      <c r="W25" s="537"/>
      <c r="X25" s="537"/>
      <c r="Y25" s="537"/>
      <c r="Z25" s="537"/>
      <c r="AA25" s="537"/>
      <c r="AB25" s="537"/>
    </row>
    <row r="26" spans="1:28" x14ac:dyDescent="0.2">
      <c r="A26" s="54" t="s">
        <v>33</v>
      </c>
      <c r="B26" s="537">
        <f t="shared" si="1"/>
        <v>11539</v>
      </c>
      <c r="C26" s="537">
        <f t="shared" si="1"/>
        <v>7193</v>
      </c>
      <c r="D26" s="537">
        <f t="shared" si="1"/>
        <v>4346</v>
      </c>
      <c r="E26" s="537"/>
      <c r="F26" s="537">
        <v>1235</v>
      </c>
      <c r="G26" s="537">
        <v>826</v>
      </c>
      <c r="H26" s="537">
        <v>409</v>
      </c>
      <c r="I26" s="537"/>
      <c r="J26" s="537">
        <v>8402</v>
      </c>
      <c r="K26" s="537">
        <v>5256</v>
      </c>
      <c r="L26" s="537">
        <v>3146</v>
      </c>
      <c r="M26" s="537"/>
      <c r="N26" s="537">
        <v>1168</v>
      </c>
      <c r="O26" s="537">
        <v>703</v>
      </c>
      <c r="P26" s="537">
        <v>465</v>
      </c>
      <c r="Q26" s="537"/>
      <c r="R26" s="537">
        <v>734</v>
      </c>
      <c r="S26" s="537">
        <v>408</v>
      </c>
      <c r="T26" s="537">
        <v>326</v>
      </c>
      <c r="U26" s="537"/>
      <c r="V26" s="537"/>
      <c r="W26" s="537"/>
      <c r="X26" s="537"/>
      <c r="Y26" s="537"/>
      <c r="Z26" s="537"/>
      <c r="AA26" s="537"/>
      <c r="AB26" s="537"/>
    </row>
    <row r="27" spans="1:28" x14ac:dyDescent="0.2">
      <c r="A27" s="54" t="s">
        <v>218</v>
      </c>
      <c r="B27" s="537">
        <f t="shared" si="1"/>
        <v>2454</v>
      </c>
      <c r="C27" s="537">
        <f t="shared" si="1"/>
        <v>1514</v>
      </c>
      <c r="D27" s="537">
        <f t="shared" si="1"/>
        <v>940</v>
      </c>
      <c r="E27" s="537"/>
      <c r="F27" s="537">
        <v>153</v>
      </c>
      <c r="G27" s="537">
        <v>117</v>
      </c>
      <c r="H27" s="537">
        <v>36</v>
      </c>
      <c r="I27" s="537"/>
      <c r="J27" s="537">
        <v>2279</v>
      </c>
      <c r="K27" s="537">
        <v>1385</v>
      </c>
      <c r="L27" s="537">
        <v>894</v>
      </c>
      <c r="M27" s="537"/>
      <c r="N27" s="537">
        <v>13</v>
      </c>
      <c r="O27" s="537">
        <v>9</v>
      </c>
      <c r="P27" s="537">
        <v>4</v>
      </c>
      <c r="Q27" s="537"/>
      <c r="R27" s="537">
        <v>9</v>
      </c>
      <c r="S27" s="537">
        <v>3</v>
      </c>
      <c r="T27" s="537">
        <v>6</v>
      </c>
      <c r="U27" s="537"/>
      <c r="V27" s="537"/>
      <c r="W27" s="537"/>
      <c r="X27" s="537"/>
      <c r="Y27" s="537"/>
      <c r="Z27" s="537"/>
      <c r="AA27" s="537"/>
      <c r="AB27" s="537"/>
    </row>
    <row r="28" spans="1:28" x14ac:dyDescent="0.2">
      <c r="A28" s="54" t="s">
        <v>56</v>
      </c>
      <c r="B28" s="537">
        <f t="shared" si="1"/>
        <v>3365</v>
      </c>
      <c r="C28" s="537">
        <f t="shared" si="1"/>
        <v>2173</v>
      </c>
      <c r="D28" s="537">
        <f t="shared" si="1"/>
        <v>1192</v>
      </c>
      <c r="E28" s="537"/>
      <c r="F28" s="537">
        <v>115</v>
      </c>
      <c r="G28" s="537">
        <v>88</v>
      </c>
      <c r="H28" s="537">
        <v>27</v>
      </c>
      <c r="I28" s="537"/>
      <c r="J28" s="537">
        <v>3076</v>
      </c>
      <c r="K28" s="537">
        <v>1988</v>
      </c>
      <c r="L28" s="537">
        <v>1088</v>
      </c>
      <c r="M28" s="537"/>
      <c r="N28" s="537">
        <v>89</v>
      </c>
      <c r="O28" s="537">
        <v>48</v>
      </c>
      <c r="P28" s="537">
        <v>41</v>
      </c>
      <c r="Q28" s="537"/>
      <c r="R28" s="537">
        <v>85</v>
      </c>
      <c r="S28" s="537">
        <v>49</v>
      </c>
      <c r="T28" s="537">
        <v>36</v>
      </c>
      <c r="U28" s="537"/>
      <c r="V28" s="537"/>
      <c r="W28" s="537"/>
      <c r="X28" s="537"/>
      <c r="Y28" s="537"/>
      <c r="Z28" s="537"/>
      <c r="AA28" s="537"/>
      <c r="AB28" s="537"/>
    </row>
    <row r="29" spans="1:28" x14ac:dyDescent="0.2">
      <c r="A29" s="54" t="s">
        <v>70</v>
      </c>
      <c r="B29" s="537">
        <f t="shared" si="1"/>
        <v>2417</v>
      </c>
      <c r="C29" s="537">
        <f t="shared" si="1"/>
        <v>1474</v>
      </c>
      <c r="D29" s="537">
        <f t="shared" si="1"/>
        <v>943</v>
      </c>
      <c r="E29" s="537"/>
      <c r="F29" s="537">
        <v>184</v>
      </c>
      <c r="G29" s="537">
        <v>129</v>
      </c>
      <c r="H29" s="537">
        <v>55</v>
      </c>
      <c r="I29" s="537"/>
      <c r="J29" s="537">
        <v>2163</v>
      </c>
      <c r="K29" s="537">
        <v>1303</v>
      </c>
      <c r="L29" s="537">
        <v>860</v>
      </c>
      <c r="M29" s="537"/>
      <c r="N29" s="537">
        <v>35</v>
      </c>
      <c r="O29" s="537">
        <v>23</v>
      </c>
      <c r="P29" s="537">
        <v>12</v>
      </c>
      <c r="Q29" s="537"/>
      <c r="R29" s="537">
        <v>35</v>
      </c>
      <c r="S29" s="537">
        <v>19</v>
      </c>
      <c r="T29" s="537">
        <v>16</v>
      </c>
      <c r="U29" s="537"/>
      <c r="V29" s="537"/>
      <c r="W29" s="537"/>
      <c r="X29" s="537"/>
      <c r="Y29" s="537"/>
      <c r="Z29" s="537"/>
      <c r="AA29" s="537"/>
      <c r="AB29" s="537"/>
    </row>
    <row r="30" spans="1:28" x14ac:dyDescent="0.2">
      <c r="A30" s="54" t="s">
        <v>71</v>
      </c>
      <c r="B30" s="537">
        <f t="shared" si="1"/>
        <v>2854</v>
      </c>
      <c r="C30" s="537">
        <f t="shared" si="1"/>
        <v>1716</v>
      </c>
      <c r="D30" s="537">
        <f t="shared" si="1"/>
        <v>1138</v>
      </c>
      <c r="E30" s="537"/>
      <c r="F30" s="537">
        <v>133</v>
      </c>
      <c r="G30" s="537">
        <v>84</v>
      </c>
      <c r="H30" s="537">
        <v>49</v>
      </c>
      <c r="I30" s="537"/>
      <c r="J30" s="537">
        <v>2558</v>
      </c>
      <c r="K30" s="537">
        <v>1533</v>
      </c>
      <c r="L30" s="537">
        <v>1025</v>
      </c>
      <c r="M30" s="537"/>
      <c r="N30" s="537">
        <v>99</v>
      </c>
      <c r="O30" s="537">
        <v>62</v>
      </c>
      <c r="P30" s="537">
        <v>37</v>
      </c>
      <c r="Q30" s="537"/>
      <c r="R30" s="537">
        <v>64</v>
      </c>
      <c r="S30" s="537">
        <v>37</v>
      </c>
      <c r="T30" s="537">
        <v>27</v>
      </c>
      <c r="U30" s="537"/>
      <c r="V30" s="537"/>
      <c r="W30" s="537"/>
      <c r="X30" s="537"/>
      <c r="Y30" s="537"/>
      <c r="Z30" s="537"/>
      <c r="AA30" s="537"/>
      <c r="AB30" s="537"/>
    </row>
    <row r="31" spans="1:28" x14ac:dyDescent="0.2">
      <c r="A31" s="54" t="s">
        <v>57</v>
      </c>
      <c r="B31" s="537">
        <f t="shared" si="1"/>
        <v>2551</v>
      </c>
      <c r="C31" s="537">
        <f t="shared" si="1"/>
        <v>1514</v>
      </c>
      <c r="D31" s="537">
        <f t="shared" si="1"/>
        <v>1037</v>
      </c>
      <c r="E31" s="537"/>
      <c r="F31" s="537">
        <v>143</v>
      </c>
      <c r="G31" s="537">
        <v>86</v>
      </c>
      <c r="H31" s="537">
        <v>57</v>
      </c>
      <c r="I31" s="537"/>
      <c r="J31" s="537">
        <v>2352</v>
      </c>
      <c r="K31" s="537">
        <v>1388</v>
      </c>
      <c r="L31" s="537">
        <v>964</v>
      </c>
      <c r="M31" s="537"/>
      <c r="N31" s="537">
        <v>33</v>
      </c>
      <c r="O31" s="537">
        <v>26</v>
      </c>
      <c r="P31" s="537">
        <v>7</v>
      </c>
      <c r="Q31" s="537"/>
      <c r="R31" s="537">
        <v>23</v>
      </c>
      <c r="S31" s="537">
        <v>14</v>
      </c>
      <c r="T31" s="537">
        <v>9</v>
      </c>
      <c r="U31" s="537"/>
      <c r="V31" s="537"/>
      <c r="W31" s="537"/>
      <c r="X31" s="537"/>
      <c r="Y31" s="537"/>
      <c r="Z31" s="537"/>
      <c r="AA31" s="537"/>
      <c r="AB31" s="537"/>
    </row>
    <row r="32" spans="1:28" x14ac:dyDescent="0.2">
      <c r="A32" s="54" t="s">
        <v>58</v>
      </c>
      <c r="B32" s="537">
        <f t="shared" si="1"/>
        <v>5690</v>
      </c>
      <c r="C32" s="537">
        <f t="shared" si="1"/>
        <v>3556</v>
      </c>
      <c r="D32" s="537">
        <f t="shared" si="1"/>
        <v>2134</v>
      </c>
      <c r="E32" s="537"/>
      <c r="F32" s="537">
        <v>446</v>
      </c>
      <c r="G32" s="537">
        <v>314</v>
      </c>
      <c r="H32" s="537">
        <v>132</v>
      </c>
      <c r="I32" s="537"/>
      <c r="J32" s="537">
        <v>4582</v>
      </c>
      <c r="K32" s="537">
        <v>2836</v>
      </c>
      <c r="L32" s="537">
        <v>1746</v>
      </c>
      <c r="M32" s="537"/>
      <c r="N32" s="537">
        <v>414</v>
      </c>
      <c r="O32" s="537">
        <v>249</v>
      </c>
      <c r="P32" s="537">
        <v>165</v>
      </c>
      <c r="Q32" s="537"/>
      <c r="R32" s="537">
        <v>248</v>
      </c>
      <c r="S32" s="537">
        <v>157</v>
      </c>
      <c r="T32" s="537">
        <v>91</v>
      </c>
      <c r="U32" s="537"/>
      <c r="V32" s="537"/>
      <c r="W32" s="537"/>
      <c r="X32" s="537"/>
      <c r="Y32" s="537"/>
      <c r="Z32" s="537"/>
      <c r="AA32" s="537"/>
      <c r="AB32" s="537"/>
    </row>
    <row r="33" spans="1:28" x14ac:dyDescent="0.2">
      <c r="A33" s="54" t="s">
        <v>59</v>
      </c>
      <c r="B33" s="537">
        <f t="shared" si="1"/>
        <v>5638</v>
      </c>
      <c r="C33" s="537">
        <f t="shared" si="1"/>
        <v>3360</v>
      </c>
      <c r="D33" s="537">
        <f t="shared" si="1"/>
        <v>2278</v>
      </c>
      <c r="E33" s="537"/>
      <c r="F33" s="537">
        <v>254</v>
      </c>
      <c r="G33" s="537">
        <v>161</v>
      </c>
      <c r="H33" s="537">
        <v>93</v>
      </c>
      <c r="I33" s="537"/>
      <c r="J33" s="537">
        <v>5116</v>
      </c>
      <c r="K33" s="537">
        <v>3044</v>
      </c>
      <c r="L33" s="537">
        <v>2072</v>
      </c>
      <c r="M33" s="537"/>
      <c r="N33" s="537">
        <v>134</v>
      </c>
      <c r="O33" s="537">
        <v>89</v>
      </c>
      <c r="P33" s="537">
        <v>45</v>
      </c>
      <c r="Q33" s="537"/>
      <c r="R33" s="537">
        <v>134</v>
      </c>
      <c r="S33" s="537">
        <v>66</v>
      </c>
      <c r="T33" s="537">
        <v>68</v>
      </c>
      <c r="U33" s="537"/>
      <c r="V33" s="537"/>
      <c r="W33" s="537"/>
      <c r="X33" s="537"/>
      <c r="Y33" s="537"/>
      <c r="Z33" s="537"/>
      <c r="AA33" s="537"/>
      <c r="AB33" s="537"/>
    </row>
    <row r="34" spans="1:28" x14ac:dyDescent="0.2">
      <c r="A34" s="54" t="s">
        <v>85</v>
      </c>
      <c r="B34" s="537">
        <f t="shared" si="1"/>
        <v>2699</v>
      </c>
      <c r="C34" s="537">
        <f t="shared" si="1"/>
        <v>1691</v>
      </c>
      <c r="D34" s="537">
        <f t="shared" si="1"/>
        <v>1008</v>
      </c>
      <c r="E34" s="537"/>
      <c r="F34" s="537">
        <v>151</v>
      </c>
      <c r="G34" s="537">
        <v>99</v>
      </c>
      <c r="H34" s="537">
        <v>52</v>
      </c>
      <c r="I34" s="537"/>
      <c r="J34" s="537">
        <v>2452</v>
      </c>
      <c r="K34" s="537">
        <v>1534</v>
      </c>
      <c r="L34" s="537">
        <v>918</v>
      </c>
      <c r="M34" s="537"/>
      <c r="N34" s="537">
        <v>59</v>
      </c>
      <c r="O34" s="537">
        <v>39</v>
      </c>
      <c r="P34" s="537">
        <v>20</v>
      </c>
      <c r="Q34" s="537"/>
      <c r="R34" s="537">
        <v>37</v>
      </c>
      <c r="S34" s="537">
        <v>19</v>
      </c>
      <c r="T34" s="537">
        <v>18</v>
      </c>
      <c r="U34" s="537"/>
      <c r="V34" s="537"/>
      <c r="W34" s="537"/>
      <c r="X34" s="537"/>
      <c r="Y34" s="537"/>
      <c r="Z34" s="537"/>
      <c r="AA34" s="537"/>
      <c r="AB34" s="537"/>
    </row>
    <row r="35" spans="1:28" x14ac:dyDescent="0.2">
      <c r="A35" s="54" t="s">
        <v>72</v>
      </c>
      <c r="B35" s="537">
        <f t="shared" si="1"/>
        <v>2907</v>
      </c>
      <c r="C35" s="537">
        <f t="shared" si="1"/>
        <v>1703</v>
      </c>
      <c r="D35" s="537">
        <f t="shared" si="1"/>
        <v>1204</v>
      </c>
      <c r="E35" s="537"/>
      <c r="F35" s="537">
        <v>71</v>
      </c>
      <c r="G35" s="537">
        <v>47</v>
      </c>
      <c r="H35" s="537">
        <v>24</v>
      </c>
      <c r="I35" s="537"/>
      <c r="J35" s="537">
        <v>2610</v>
      </c>
      <c r="K35" s="537">
        <v>1547</v>
      </c>
      <c r="L35" s="537">
        <v>1063</v>
      </c>
      <c r="M35" s="537"/>
      <c r="N35" s="537">
        <v>100</v>
      </c>
      <c r="O35" s="537">
        <v>50</v>
      </c>
      <c r="P35" s="537">
        <v>50</v>
      </c>
      <c r="Q35" s="537"/>
      <c r="R35" s="537">
        <v>126</v>
      </c>
      <c r="S35" s="537">
        <v>59</v>
      </c>
      <c r="T35" s="537">
        <v>67</v>
      </c>
      <c r="U35" s="537"/>
      <c r="V35" s="537"/>
      <c r="W35" s="537"/>
      <c r="X35" s="537"/>
      <c r="Y35" s="537"/>
      <c r="Z35" s="537"/>
      <c r="AA35" s="537"/>
      <c r="AB35" s="537"/>
    </row>
    <row r="36" spans="1:28" x14ac:dyDescent="0.2">
      <c r="A36" s="54" t="s">
        <v>73</v>
      </c>
      <c r="B36" s="537">
        <f t="shared" si="1"/>
        <v>892</v>
      </c>
      <c r="C36" s="537">
        <f t="shared" si="1"/>
        <v>552</v>
      </c>
      <c r="D36" s="537">
        <f t="shared" si="1"/>
        <v>340</v>
      </c>
      <c r="E36" s="537"/>
      <c r="F36" s="537">
        <v>36</v>
      </c>
      <c r="G36" s="537">
        <v>24</v>
      </c>
      <c r="H36" s="537">
        <v>12</v>
      </c>
      <c r="I36" s="537"/>
      <c r="J36" s="537">
        <v>854</v>
      </c>
      <c r="K36" s="537">
        <v>526</v>
      </c>
      <c r="L36" s="537">
        <v>328</v>
      </c>
      <c r="M36" s="537"/>
      <c r="N36" s="537">
        <v>1</v>
      </c>
      <c r="O36" s="537">
        <v>1</v>
      </c>
      <c r="P36" s="537">
        <v>0</v>
      </c>
      <c r="Q36" s="537"/>
      <c r="R36" s="537">
        <v>1</v>
      </c>
      <c r="S36" s="537">
        <v>1</v>
      </c>
      <c r="T36" s="537">
        <v>0</v>
      </c>
      <c r="U36" s="537"/>
      <c r="V36" s="537"/>
      <c r="W36" s="537"/>
      <c r="X36" s="537"/>
      <c r="Y36" s="537"/>
      <c r="Z36" s="537"/>
      <c r="AA36" s="537"/>
      <c r="AB36" s="537"/>
    </row>
    <row r="37" spans="1:28" x14ac:dyDescent="0.2">
      <c r="A37" s="54" t="s">
        <v>74</v>
      </c>
      <c r="B37" s="537">
        <f t="shared" si="1"/>
        <v>6658</v>
      </c>
      <c r="C37" s="537">
        <f t="shared" si="1"/>
        <v>4097</v>
      </c>
      <c r="D37" s="537">
        <f t="shared" si="1"/>
        <v>2561</v>
      </c>
      <c r="E37" s="537"/>
      <c r="F37" s="537">
        <v>429</v>
      </c>
      <c r="G37" s="537">
        <v>301</v>
      </c>
      <c r="H37" s="537">
        <v>128</v>
      </c>
      <c r="I37" s="537"/>
      <c r="J37" s="537">
        <v>5654</v>
      </c>
      <c r="K37" s="537">
        <v>3492</v>
      </c>
      <c r="L37" s="537">
        <v>2162</v>
      </c>
      <c r="M37" s="537"/>
      <c r="N37" s="537">
        <v>393</v>
      </c>
      <c r="O37" s="537">
        <v>212</v>
      </c>
      <c r="P37" s="537">
        <v>181</v>
      </c>
      <c r="Q37" s="537"/>
      <c r="R37" s="537">
        <v>182</v>
      </c>
      <c r="S37" s="537">
        <v>92</v>
      </c>
      <c r="T37" s="537">
        <v>90</v>
      </c>
      <c r="U37" s="537"/>
      <c r="V37" s="537"/>
      <c r="W37" s="537"/>
      <c r="X37" s="537"/>
      <c r="Y37" s="537"/>
      <c r="Z37" s="537"/>
      <c r="AA37" s="537"/>
      <c r="AB37" s="537"/>
    </row>
    <row r="38" spans="1:28" x14ac:dyDescent="0.2">
      <c r="A38" s="54" t="s">
        <v>75</v>
      </c>
      <c r="B38" s="537">
        <f t="shared" si="1"/>
        <v>4587</v>
      </c>
      <c r="C38" s="537">
        <f t="shared" si="1"/>
        <v>2779</v>
      </c>
      <c r="D38" s="537">
        <f t="shared" si="1"/>
        <v>1808</v>
      </c>
      <c r="E38" s="537"/>
      <c r="F38" s="537">
        <v>271</v>
      </c>
      <c r="G38" s="537">
        <v>182</v>
      </c>
      <c r="H38" s="537">
        <v>89</v>
      </c>
      <c r="I38" s="537"/>
      <c r="J38" s="537">
        <v>4109</v>
      </c>
      <c r="K38" s="537">
        <v>2483</v>
      </c>
      <c r="L38" s="537">
        <v>1626</v>
      </c>
      <c r="M38" s="537"/>
      <c r="N38" s="537">
        <v>142</v>
      </c>
      <c r="O38" s="537">
        <v>79</v>
      </c>
      <c r="P38" s="537">
        <v>63</v>
      </c>
      <c r="Q38" s="537"/>
      <c r="R38" s="537">
        <v>65</v>
      </c>
      <c r="S38" s="537">
        <v>35</v>
      </c>
      <c r="T38" s="537">
        <v>30</v>
      </c>
      <c r="U38" s="537"/>
      <c r="V38" s="537"/>
      <c r="W38" s="537"/>
      <c r="X38" s="537"/>
      <c r="Y38" s="537"/>
      <c r="Z38" s="537"/>
      <c r="AA38" s="537"/>
      <c r="AB38" s="537"/>
    </row>
    <row r="39" spans="1:28" ht="13.5" thickBot="1" x14ac:dyDescent="0.25">
      <c r="A39" s="261" t="s">
        <v>76</v>
      </c>
      <c r="B39" s="537">
        <f t="shared" si="1"/>
        <v>672</v>
      </c>
      <c r="C39" s="537">
        <f t="shared" si="1"/>
        <v>386</v>
      </c>
      <c r="D39" s="537">
        <f t="shared" si="1"/>
        <v>286</v>
      </c>
      <c r="E39" s="537"/>
      <c r="F39" s="537">
        <v>26</v>
      </c>
      <c r="G39" s="537">
        <v>15</v>
      </c>
      <c r="H39" s="537">
        <v>11</v>
      </c>
      <c r="I39" s="537"/>
      <c r="J39" s="537">
        <v>581</v>
      </c>
      <c r="K39" s="537">
        <v>331</v>
      </c>
      <c r="L39" s="537">
        <v>250</v>
      </c>
      <c r="M39" s="537"/>
      <c r="N39" s="537">
        <v>37</v>
      </c>
      <c r="O39" s="537">
        <v>24</v>
      </c>
      <c r="P39" s="537">
        <v>13</v>
      </c>
      <c r="Q39" s="537"/>
      <c r="R39" s="537">
        <v>28</v>
      </c>
      <c r="S39" s="537">
        <v>16</v>
      </c>
      <c r="T39" s="537">
        <v>12</v>
      </c>
      <c r="U39" s="537"/>
      <c r="V39" s="537"/>
      <c r="W39" s="537"/>
      <c r="X39" s="537"/>
      <c r="Y39" s="537"/>
      <c r="Z39" s="537"/>
      <c r="AA39" s="537"/>
      <c r="AB39" s="537"/>
    </row>
    <row r="40" spans="1:28" s="371" customFormat="1" ht="15" customHeight="1" x14ac:dyDescent="0.2">
      <c r="A40" s="286" t="s">
        <v>480</v>
      </c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</row>
    <row r="41" spans="1:28" s="371" customFormat="1" ht="15" customHeight="1" x14ac:dyDescent="0.2">
      <c r="A41" s="35" t="s">
        <v>24</v>
      </c>
      <c r="B41" s="542"/>
      <c r="C41" s="542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</row>
  </sheetData>
  <mergeCells count="15">
    <mergeCell ref="A1:AB1"/>
    <mergeCell ref="A5:AB5"/>
    <mergeCell ref="A6:AB6"/>
    <mergeCell ref="A7:AB7"/>
    <mergeCell ref="V8:X8"/>
    <mergeCell ref="Z8:AB8"/>
    <mergeCell ref="A2:AB2"/>
    <mergeCell ref="A3:AB3"/>
    <mergeCell ref="A8:A9"/>
    <mergeCell ref="B8:D8"/>
    <mergeCell ref="F8:H8"/>
    <mergeCell ref="J8:L8"/>
    <mergeCell ref="N8:P8"/>
    <mergeCell ref="R8:T8"/>
    <mergeCell ref="A4:AB4"/>
  </mergeCells>
  <conditionalFormatting sqref="B14:AB39 B11:U13">
    <cfRule type="cellIs" dxfId="128" priority="7" operator="equal">
      <formula>0</formula>
    </cfRule>
  </conditionalFormatting>
  <conditionalFormatting sqref="V12:X13">
    <cfRule type="cellIs" dxfId="127" priority="6" operator="equal">
      <formula>0</formula>
    </cfRule>
  </conditionalFormatting>
  <conditionalFormatting sqref="Z12:AB12">
    <cfRule type="cellIs" dxfId="126" priority="5" operator="equal">
      <formula>0</formula>
    </cfRule>
  </conditionalFormatting>
  <conditionalFormatting sqref="Z13:AB13">
    <cfRule type="cellIs" dxfId="125" priority="4" operator="equal">
      <formula>0</formula>
    </cfRule>
  </conditionalFormatting>
  <conditionalFormatting sqref="Y12:Y13">
    <cfRule type="cellIs" dxfId="124" priority="3" operator="equal">
      <formula>0</formula>
    </cfRule>
  </conditionalFormatting>
  <conditionalFormatting sqref="V11:Y11">
    <cfRule type="cellIs" dxfId="123" priority="2" operator="equal">
      <formula>0</formula>
    </cfRule>
  </conditionalFormatting>
  <conditionalFormatting sqref="Z11:AB11">
    <cfRule type="cellIs" dxfId="122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39370078740157483" bottom="0.19685039370078741" header="0" footer="0"/>
  <pageSetup scale="86" fitToHeight="0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39"/>
  <sheetViews>
    <sheetView showGridLines="0" zoomScaleNormal="100" zoomScaleSheetLayoutView="100" workbookViewId="0">
      <selection activeCell="J11" sqref="J11"/>
    </sheetView>
  </sheetViews>
  <sheetFormatPr baseColWidth="10" defaultColWidth="11" defaultRowHeight="12.75" x14ac:dyDescent="0.2"/>
  <cols>
    <col min="1" max="1" width="14.75" style="168" customWidth="1"/>
    <col min="2" max="4" width="5.75" style="517" customWidth="1"/>
    <col min="5" max="5" width="1.125" style="517" customWidth="1"/>
    <col min="6" max="8" width="5.75" style="517" customWidth="1"/>
    <col min="9" max="9" width="1.125" style="517" customWidth="1"/>
    <col min="10" max="12" width="5.75" style="517" customWidth="1"/>
    <col min="13" max="13" width="1.125" style="517" customWidth="1"/>
    <col min="14" max="16" width="5.75" style="517" customWidth="1"/>
    <col min="17" max="28" width="11" style="527"/>
    <col min="29" max="16384" width="11" style="134"/>
  </cols>
  <sheetData>
    <row r="1" spans="1:28" ht="15" customHeight="1" x14ac:dyDescent="0.25">
      <c r="A1" s="796" t="s">
        <v>881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8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484" t="s">
        <v>612</v>
      </c>
    </row>
    <row r="3" spans="1:28" ht="15" customHeight="1" x14ac:dyDescent="0.25">
      <c r="A3" s="797" t="s">
        <v>983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28" ht="15" x14ac:dyDescent="0.25">
      <c r="A4" s="797" t="s">
        <v>400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8" ht="15" x14ac:dyDescent="0.25">
      <c r="A5" s="797" t="s">
        <v>206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8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8" s="503" customFormat="1" ht="27.75" customHeight="1" x14ac:dyDescent="0.25">
      <c r="A7" s="800" t="s">
        <v>401</v>
      </c>
      <c r="B7" s="795" t="s">
        <v>0</v>
      </c>
      <c r="C7" s="795"/>
      <c r="D7" s="795"/>
      <c r="E7" s="511"/>
      <c r="F7" s="795" t="s">
        <v>6</v>
      </c>
      <c r="G7" s="795"/>
      <c r="H7" s="795"/>
      <c r="I7" s="511"/>
      <c r="J7" s="795" t="s">
        <v>356</v>
      </c>
      <c r="K7" s="795"/>
      <c r="L7" s="795"/>
      <c r="M7" s="511"/>
      <c r="N7" s="823" t="s">
        <v>403</v>
      </c>
      <c r="O7" s="823"/>
      <c r="P7" s="823"/>
      <c r="Q7" s="629"/>
      <c r="R7" s="629"/>
      <c r="S7" s="629"/>
      <c r="T7" s="629"/>
      <c r="U7" s="629"/>
      <c r="V7" s="629"/>
      <c r="W7" s="629"/>
      <c r="X7" s="629"/>
      <c r="Y7" s="629"/>
      <c r="Z7" s="629"/>
      <c r="AA7" s="629"/>
      <c r="AB7" s="629"/>
    </row>
    <row r="8" spans="1:28" s="503" customFormat="1" ht="27.75" customHeight="1" x14ac:dyDescent="0.25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4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</row>
    <row r="9" spans="1:28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31"/>
      <c r="R9" s="531"/>
      <c r="S9" s="531"/>
      <c r="T9" s="531"/>
      <c r="U9" s="531"/>
      <c r="V9" s="531"/>
      <c r="W9" s="531"/>
      <c r="X9" s="531"/>
      <c r="Y9" s="531"/>
      <c r="Z9" s="531"/>
      <c r="AA9" s="531"/>
      <c r="AB9" s="531"/>
    </row>
    <row r="10" spans="1:28" s="555" customFormat="1" x14ac:dyDescent="0.2">
      <c r="A10" s="173" t="s">
        <v>0</v>
      </c>
      <c r="B10" s="554">
        <f>SUM(B12:B38)</f>
        <v>89241</v>
      </c>
      <c r="C10" s="554">
        <f>SUM(C12:C38)</f>
        <v>53532</v>
      </c>
      <c r="D10" s="554">
        <f>SUM(D12:D38)</f>
        <v>35709</v>
      </c>
      <c r="E10" s="554"/>
      <c r="F10" s="554">
        <f>SUM(F12:F38)</f>
        <v>72987</v>
      </c>
      <c r="G10" s="554">
        <f t="shared" ref="G10:P10" si="0">SUM(G12:G38)</f>
        <v>44277</v>
      </c>
      <c r="H10" s="554">
        <f t="shared" si="0"/>
        <v>28710</v>
      </c>
      <c r="I10" s="554"/>
      <c r="J10" s="554">
        <f>SUM(J12:J38)</f>
        <v>10006</v>
      </c>
      <c r="K10" s="554">
        <f t="shared" si="0"/>
        <v>5878</v>
      </c>
      <c r="L10" s="554">
        <f t="shared" si="0"/>
        <v>4128</v>
      </c>
      <c r="M10" s="554"/>
      <c r="N10" s="554">
        <f>SUM(N12:N38)</f>
        <v>6248</v>
      </c>
      <c r="O10" s="554">
        <f t="shared" si="0"/>
        <v>3377</v>
      </c>
      <c r="P10" s="554">
        <f t="shared" si="0"/>
        <v>2871</v>
      </c>
      <c r="Q10" s="557"/>
      <c r="R10" s="557"/>
      <c r="S10" s="557"/>
      <c r="T10" s="557"/>
      <c r="U10" s="557"/>
      <c r="V10" s="557"/>
      <c r="W10" s="557"/>
      <c r="X10" s="557"/>
      <c r="Y10" s="557"/>
      <c r="Z10" s="557"/>
      <c r="AA10" s="557"/>
      <c r="AB10" s="557"/>
    </row>
    <row r="11" spans="1:28" x14ac:dyDescent="0.2">
      <c r="A11" s="173"/>
      <c r="B11" s="524"/>
      <c r="C11" s="524"/>
      <c r="D11" s="524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</row>
    <row r="12" spans="1:28" x14ac:dyDescent="0.2">
      <c r="A12" s="54" t="s">
        <v>54</v>
      </c>
      <c r="B12" s="537">
        <f t="shared" ref="B12:B38" si="1">+F12+J12+N12</f>
        <v>5064</v>
      </c>
      <c r="C12" s="537">
        <f t="shared" ref="C12:C38" si="2">+G12+K12+O12</f>
        <v>3045</v>
      </c>
      <c r="D12" s="537">
        <f t="shared" ref="D12:D38" si="3">+H12+L12+P12</f>
        <v>2019</v>
      </c>
      <c r="E12" s="537"/>
      <c r="F12" s="537">
        <v>3883</v>
      </c>
      <c r="G12" s="537">
        <v>2385</v>
      </c>
      <c r="H12" s="537">
        <v>1498</v>
      </c>
      <c r="I12" s="537"/>
      <c r="J12" s="537">
        <v>735</v>
      </c>
      <c r="K12" s="537">
        <v>421</v>
      </c>
      <c r="L12" s="537">
        <v>314</v>
      </c>
      <c r="M12" s="537"/>
      <c r="N12" s="537">
        <v>446</v>
      </c>
      <c r="O12" s="537">
        <v>239</v>
      </c>
      <c r="P12" s="537">
        <v>207</v>
      </c>
    </row>
    <row r="13" spans="1:28" x14ac:dyDescent="0.2">
      <c r="A13" s="54" t="s">
        <v>61</v>
      </c>
      <c r="B13" s="537">
        <f t="shared" si="1"/>
        <v>5393</v>
      </c>
      <c r="C13" s="537">
        <f t="shared" si="2"/>
        <v>3294</v>
      </c>
      <c r="D13" s="537">
        <f t="shared" si="3"/>
        <v>2099</v>
      </c>
      <c r="E13" s="537"/>
      <c r="F13" s="537">
        <v>4173</v>
      </c>
      <c r="G13" s="537">
        <v>2581</v>
      </c>
      <c r="H13" s="537">
        <v>1592</v>
      </c>
      <c r="I13" s="537"/>
      <c r="J13" s="537">
        <v>749</v>
      </c>
      <c r="K13" s="537">
        <v>449</v>
      </c>
      <c r="L13" s="537">
        <v>300</v>
      </c>
      <c r="M13" s="537"/>
      <c r="N13" s="537">
        <v>471</v>
      </c>
      <c r="O13" s="537">
        <v>264</v>
      </c>
      <c r="P13" s="537">
        <v>207</v>
      </c>
    </row>
    <row r="14" spans="1:28" x14ac:dyDescent="0.2">
      <c r="A14" s="54" t="s">
        <v>31</v>
      </c>
      <c r="B14" s="537">
        <f t="shared" si="1"/>
        <v>3978</v>
      </c>
      <c r="C14" s="537">
        <f t="shared" si="2"/>
        <v>2462</v>
      </c>
      <c r="D14" s="537">
        <f t="shared" si="3"/>
        <v>1516</v>
      </c>
      <c r="E14" s="537"/>
      <c r="F14" s="537">
        <v>2867</v>
      </c>
      <c r="G14" s="537">
        <v>1853</v>
      </c>
      <c r="H14" s="537">
        <v>1014</v>
      </c>
      <c r="I14" s="537"/>
      <c r="J14" s="537">
        <v>679</v>
      </c>
      <c r="K14" s="537">
        <v>394</v>
      </c>
      <c r="L14" s="537">
        <v>285</v>
      </c>
      <c r="M14" s="537"/>
      <c r="N14" s="537">
        <v>432</v>
      </c>
      <c r="O14" s="537">
        <v>215</v>
      </c>
      <c r="P14" s="537">
        <v>217</v>
      </c>
    </row>
    <row r="15" spans="1:28" x14ac:dyDescent="0.2">
      <c r="A15" s="54" t="s">
        <v>62</v>
      </c>
      <c r="B15" s="537">
        <f t="shared" si="1"/>
        <v>4363</v>
      </c>
      <c r="C15" s="537">
        <f t="shared" si="2"/>
        <v>2496</v>
      </c>
      <c r="D15" s="537">
        <f t="shared" si="3"/>
        <v>1867</v>
      </c>
      <c r="E15" s="537"/>
      <c r="F15" s="537">
        <v>3470</v>
      </c>
      <c r="G15" s="537">
        <v>2014</v>
      </c>
      <c r="H15" s="537">
        <v>1456</v>
      </c>
      <c r="I15" s="537"/>
      <c r="J15" s="537">
        <v>565</v>
      </c>
      <c r="K15" s="537">
        <v>331</v>
      </c>
      <c r="L15" s="537">
        <v>234</v>
      </c>
      <c r="M15" s="537"/>
      <c r="N15" s="537">
        <v>328</v>
      </c>
      <c r="O15" s="537">
        <v>151</v>
      </c>
      <c r="P15" s="537">
        <v>177</v>
      </c>
    </row>
    <row r="16" spans="1:28" x14ac:dyDescent="0.2">
      <c r="A16" s="54" t="s">
        <v>63</v>
      </c>
      <c r="B16" s="537">
        <f t="shared" si="1"/>
        <v>2181</v>
      </c>
      <c r="C16" s="537">
        <f t="shared" si="2"/>
        <v>1329</v>
      </c>
      <c r="D16" s="537">
        <f t="shared" si="3"/>
        <v>852</v>
      </c>
      <c r="E16" s="537"/>
      <c r="F16" s="537">
        <v>1634</v>
      </c>
      <c r="G16" s="537">
        <v>1000</v>
      </c>
      <c r="H16" s="537">
        <v>634</v>
      </c>
      <c r="I16" s="537"/>
      <c r="J16" s="537">
        <v>312</v>
      </c>
      <c r="K16" s="537">
        <v>189</v>
      </c>
      <c r="L16" s="537">
        <v>123</v>
      </c>
      <c r="M16" s="537"/>
      <c r="N16" s="537">
        <v>235</v>
      </c>
      <c r="O16" s="537">
        <v>140</v>
      </c>
      <c r="P16" s="537">
        <v>95</v>
      </c>
    </row>
    <row r="17" spans="1:16" x14ac:dyDescent="0.2">
      <c r="A17" s="54" t="s">
        <v>64</v>
      </c>
      <c r="B17" s="537">
        <f t="shared" si="1"/>
        <v>3420</v>
      </c>
      <c r="C17" s="537">
        <f t="shared" si="2"/>
        <v>1930</v>
      </c>
      <c r="D17" s="537">
        <f t="shared" si="3"/>
        <v>1490</v>
      </c>
      <c r="E17" s="539"/>
      <c r="F17" s="537">
        <v>2933</v>
      </c>
      <c r="G17" s="537">
        <v>1636</v>
      </c>
      <c r="H17" s="537">
        <v>1297</v>
      </c>
      <c r="I17" s="537"/>
      <c r="J17" s="537">
        <v>335</v>
      </c>
      <c r="K17" s="537">
        <v>209</v>
      </c>
      <c r="L17" s="537">
        <v>126</v>
      </c>
      <c r="M17" s="537"/>
      <c r="N17" s="537">
        <v>152</v>
      </c>
      <c r="O17" s="537">
        <v>85</v>
      </c>
      <c r="P17" s="537">
        <v>67</v>
      </c>
    </row>
    <row r="18" spans="1:16" x14ac:dyDescent="0.2">
      <c r="A18" s="54" t="s">
        <v>84</v>
      </c>
      <c r="B18" s="537">
        <f t="shared" si="1"/>
        <v>1086</v>
      </c>
      <c r="C18" s="537">
        <f t="shared" si="2"/>
        <v>670</v>
      </c>
      <c r="D18" s="537">
        <f t="shared" si="3"/>
        <v>416</v>
      </c>
      <c r="E18" s="539"/>
      <c r="F18" s="537">
        <v>1007</v>
      </c>
      <c r="G18" s="537">
        <v>629</v>
      </c>
      <c r="H18" s="537">
        <v>378</v>
      </c>
      <c r="I18" s="537"/>
      <c r="J18" s="537">
        <v>53</v>
      </c>
      <c r="K18" s="537">
        <v>27</v>
      </c>
      <c r="L18" s="537">
        <v>26</v>
      </c>
      <c r="M18" s="537"/>
      <c r="N18" s="537">
        <v>26</v>
      </c>
      <c r="O18" s="537">
        <v>14</v>
      </c>
      <c r="P18" s="537">
        <v>12</v>
      </c>
    </row>
    <row r="19" spans="1:16" x14ac:dyDescent="0.2">
      <c r="A19" s="54" t="s">
        <v>55</v>
      </c>
      <c r="B19" s="537">
        <f t="shared" si="1"/>
        <v>6268</v>
      </c>
      <c r="C19" s="537">
        <f t="shared" si="2"/>
        <v>3779</v>
      </c>
      <c r="D19" s="537">
        <f t="shared" si="3"/>
        <v>2489</v>
      </c>
      <c r="E19" s="539"/>
      <c r="F19" s="537">
        <v>5166</v>
      </c>
      <c r="G19" s="537">
        <v>3167</v>
      </c>
      <c r="H19" s="537">
        <v>1999</v>
      </c>
      <c r="I19" s="537"/>
      <c r="J19" s="537">
        <v>642</v>
      </c>
      <c r="K19" s="537">
        <v>366</v>
      </c>
      <c r="L19" s="537">
        <v>276</v>
      </c>
      <c r="M19" s="537"/>
      <c r="N19" s="537">
        <v>460</v>
      </c>
      <c r="O19" s="537">
        <v>246</v>
      </c>
      <c r="P19" s="537">
        <v>214</v>
      </c>
    </row>
    <row r="20" spans="1:16" x14ac:dyDescent="0.2">
      <c r="A20" s="54" t="s">
        <v>65</v>
      </c>
      <c r="B20" s="537">
        <f t="shared" si="1"/>
        <v>4033</v>
      </c>
      <c r="C20" s="537">
        <f t="shared" si="2"/>
        <v>2343</v>
      </c>
      <c r="D20" s="537">
        <f t="shared" si="3"/>
        <v>1690</v>
      </c>
      <c r="E20" s="539"/>
      <c r="F20" s="537">
        <v>2911</v>
      </c>
      <c r="G20" s="537">
        <v>1730</v>
      </c>
      <c r="H20" s="537">
        <v>1181</v>
      </c>
      <c r="I20" s="537"/>
      <c r="J20" s="537">
        <v>646</v>
      </c>
      <c r="K20" s="537">
        <v>356</v>
      </c>
      <c r="L20" s="537">
        <v>290</v>
      </c>
      <c r="M20" s="537"/>
      <c r="N20" s="537">
        <v>476</v>
      </c>
      <c r="O20" s="537">
        <v>257</v>
      </c>
      <c r="P20" s="537">
        <v>219</v>
      </c>
    </row>
    <row r="21" spans="1:16" x14ac:dyDescent="0.2">
      <c r="A21" s="54" t="s">
        <v>66</v>
      </c>
      <c r="B21" s="537">
        <f t="shared" si="1"/>
        <v>4243</v>
      </c>
      <c r="C21" s="537">
        <f t="shared" si="2"/>
        <v>2494</v>
      </c>
      <c r="D21" s="537">
        <f t="shared" si="3"/>
        <v>1749</v>
      </c>
      <c r="E21" s="537"/>
      <c r="F21" s="537">
        <v>3826</v>
      </c>
      <c r="G21" s="537">
        <v>2273</v>
      </c>
      <c r="H21" s="537">
        <v>1553</v>
      </c>
      <c r="I21" s="537"/>
      <c r="J21" s="537">
        <v>194</v>
      </c>
      <c r="K21" s="537">
        <v>110</v>
      </c>
      <c r="L21" s="537">
        <v>84</v>
      </c>
      <c r="M21" s="537"/>
      <c r="N21" s="537">
        <v>223</v>
      </c>
      <c r="O21" s="537">
        <v>111</v>
      </c>
      <c r="P21" s="537">
        <v>112</v>
      </c>
    </row>
    <row r="22" spans="1:16" x14ac:dyDescent="0.2">
      <c r="A22" s="54" t="s">
        <v>67</v>
      </c>
      <c r="B22" s="537">
        <f t="shared" si="1"/>
        <v>1877</v>
      </c>
      <c r="C22" s="537">
        <f t="shared" si="2"/>
        <v>1098</v>
      </c>
      <c r="D22" s="537">
        <f t="shared" si="3"/>
        <v>779</v>
      </c>
      <c r="E22" s="539"/>
      <c r="F22" s="537">
        <v>1643</v>
      </c>
      <c r="G22" s="537">
        <v>967</v>
      </c>
      <c r="H22" s="537">
        <v>676</v>
      </c>
      <c r="I22" s="537"/>
      <c r="J22" s="537">
        <v>130</v>
      </c>
      <c r="K22" s="537">
        <v>79</v>
      </c>
      <c r="L22" s="537">
        <v>51</v>
      </c>
      <c r="M22" s="537"/>
      <c r="N22" s="537">
        <v>104</v>
      </c>
      <c r="O22" s="537">
        <v>52</v>
      </c>
      <c r="P22" s="537">
        <v>52</v>
      </c>
    </row>
    <row r="23" spans="1:16" x14ac:dyDescent="0.2">
      <c r="A23" s="53" t="s">
        <v>32</v>
      </c>
      <c r="B23" s="537">
        <f t="shared" si="1"/>
        <v>8190</v>
      </c>
      <c r="C23" s="537">
        <f t="shared" si="2"/>
        <v>5053</v>
      </c>
      <c r="D23" s="537">
        <f t="shared" si="3"/>
        <v>3137</v>
      </c>
      <c r="E23" s="539"/>
      <c r="F23" s="537">
        <v>6348</v>
      </c>
      <c r="G23" s="537">
        <v>3972</v>
      </c>
      <c r="H23" s="537">
        <v>2376</v>
      </c>
      <c r="I23" s="537"/>
      <c r="J23" s="537">
        <v>1292</v>
      </c>
      <c r="K23" s="537">
        <v>776</v>
      </c>
      <c r="L23" s="537">
        <v>516</v>
      </c>
      <c r="M23" s="537"/>
      <c r="N23" s="537">
        <v>550</v>
      </c>
      <c r="O23" s="537">
        <v>305</v>
      </c>
      <c r="P23" s="537">
        <v>245</v>
      </c>
    </row>
    <row r="24" spans="1:16" x14ac:dyDescent="0.2">
      <c r="A24" s="54" t="s">
        <v>68</v>
      </c>
      <c r="B24" s="537">
        <f t="shared" si="1"/>
        <v>2685</v>
      </c>
      <c r="C24" s="537">
        <f t="shared" si="2"/>
        <v>1671</v>
      </c>
      <c r="D24" s="537">
        <f t="shared" si="3"/>
        <v>1014</v>
      </c>
      <c r="E24" s="537"/>
      <c r="F24" s="537">
        <v>2369</v>
      </c>
      <c r="G24" s="537">
        <v>1470</v>
      </c>
      <c r="H24" s="537">
        <v>899</v>
      </c>
      <c r="I24" s="537"/>
      <c r="J24" s="537">
        <v>214</v>
      </c>
      <c r="K24" s="537">
        <v>146</v>
      </c>
      <c r="L24" s="537">
        <v>68</v>
      </c>
      <c r="M24" s="537"/>
      <c r="N24" s="537">
        <v>102</v>
      </c>
      <c r="O24" s="537">
        <v>55</v>
      </c>
      <c r="P24" s="537">
        <v>47</v>
      </c>
    </row>
    <row r="25" spans="1:16" x14ac:dyDescent="0.2">
      <c r="A25" s="54" t="s">
        <v>33</v>
      </c>
      <c r="B25" s="537">
        <f t="shared" si="1"/>
        <v>7845</v>
      </c>
      <c r="C25" s="537">
        <f t="shared" si="2"/>
        <v>4753</v>
      </c>
      <c r="D25" s="537">
        <f t="shared" si="3"/>
        <v>3092</v>
      </c>
      <c r="E25" s="537"/>
      <c r="F25" s="537">
        <v>5753</v>
      </c>
      <c r="G25" s="537">
        <v>3570</v>
      </c>
      <c r="H25" s="537">
        <v>2183</v>
      </c>
      <c r="I25" s="537"/>
      <c r="J25" s="537">
        <v>1286</v>
      </c>
      <c r="K25" s="537">
        <v>747</v>
      </c>
      <c r="L25" s="537">
        <v>539</v>
      </c>
      <c r="M25" s="537"/>
      <c r="N25" s="537">
        <v>806</v>
      </c>
      <c r="O25" s="537">
        <v>436</v>
      </c>
      <c r="P25" s="537">
        <v>370</v>
      </c>
    </row>
    <row r="26" spans="1:16" x14ac:dyDescent="0.2">
      <c r="A26" s="54" t="s">
        <v>218</v>
      </c>
      <c r="B26" s="537">
        <f t="shared" si="1"/>
        <v>1435</v>
      </c>
      <c r="C26" s="537">
        <f t="shared" si="2"/>
        <v>901</v>
      </c>
      <c r="D26" s="537">
        <f t="shared" si="3"/>
        <v>534</v>
      </c>
      <c r="E26" s="537"/>
      <c r="F26" s="537">
        <v>1397</v>
      </c>
      <c r="G26" s="537">
        <v>877</v>
      </c>
      <c r="H26" s="537">
        <v>520</v>
      </c>
      <c r="I26" s="537"/>
      <c r="J26" s="537">
        <v>18</v>
      </c>
      <c r="K26" s="537">
        <v>11</v>
      </c>
      <c r="L26" s="537">
        <v>7</v>
      </c>
      <c r="M26" s="537"/>
      <c r="N26" s="537">
        <v>20</v>
      </c>
      <c r="O26" s="537">
        <v>13</v>
      </c>
      <c r="P26" s="537">
        <v>7</v>
      </c>
    </row>
    <row r="27" spans="1:16" x14ac:dyDescent="0.2">
      <c r="A27" s="54" t="s">
        <v>56</v>
      </c>
      <c r="B27" s="537">
        <f t="shared" si="1"/>
        <v>1896</v>
      </c>
      <c r="C27" s="537">
        <f t="shared" si="2"/>
        <v>1181</v>
      </c>
      <c r="D27" s="537">
        <f t="shared" si="3"/>
        <v>715</v>
      </c>
      <c r="E27" s="537"/>
      <c r="F27" s="537">
        <v>1539</v>
      </c>
      <c r="G27" s="537">
        <v>958</v>
      </c>
      <c r="H27" s="537">
        <v>581</v>
      </c>
      <c r="I27" s="537"/>
      <c r="J27" s="537">
        <v>247</v>
      </c>
      <c r="K27" s="537">
        <v>155</v>
      </c>
      <c r="L27" s="537">
        <v>92</v>
      </c>
      <c r="M27" s="537"/>
      <c r="N27" s="537">
        <v>110</v>
      </c>
      <c r="O27" s="537">
        <v>68</v>
      </c>
      <c r="P27" s="537">
        <v>42</v>
      </c>
    </row>
    <row r="28" spans="1:16" x14ac:dyDescent="0.2">
      <c r="A28" s="54" t="s">
        <v>70</v>
      </c>
      <c r="B28" s="537">
        <f t="shared" si="1"/>
        <v>1491</v>
      </c>
      <c r="C28" s="537">
        <f t="shared" si="2"/>
        <v>901</v>
      </c>
      <c r="D28" s="537">
        <f t="shared" si="3"/>
        <v>590</v>
      </c>
      <c r="E28" s="537"/>
      <c r="F28" s="537">
        <v>1398</v>
      </c>
      <c r="G28" s="537">
        <v>842</v>
      </c>
      <c r="H28" s="537">
        <v>556</v>
      </c>
      <c r="I28" s="537"/>
      <c r="J28" s="537">
        <v>45</v>
      </c>
      <c r="K28" s="537">
        <v>33</v>
      </c>
      <c r="L28" s="537">
        <v>12</v>
      </c>
      <c r="M28" s="537"/>
      <c r="N28" s="537">
        <v>48</v>
      </c>
      <c r="O28" s="537">
        <v>26</v>
      </c>
      <c r="P28" s="537">
        <v>22</v>
      </c>
    </row>
    <row r="29" spans="1:16" x14ac:dyDescent="0.2">
      <c r="A29" s="54" t="s">
        <v>71</v>
      </c>
      <c r="B29" s="537">
        <f t="shared" si="1"/>
        <v>1529</v>
      </c>
      <c r="C29" s="537">
        <f t="shared" si="2"/>
        <v>892</v>
      </c>
      <c r="D29" s="537">
        <f t="shared" si="3"/>
        <v>637</v>
      </c>
      <c r="E29" s="537"/>
      <c r="F29" s="537">
        <v>1353</v>
      </c>
      <c r="G29" s="537">
        <v>795</v>
      </c>
      <c r="H29" s="537">
        <v>558</v>
      </c>
      <c r="I29" s="537"/>
      <c r="J29" s="537">
        <v>113</v>
      </c>
      <c r="K29" s="537">
        <v>65</v>
      </c>
      <c r="L29" s="537">
        <v>48</v>
      </c>
      <c r="M29" s="537"/>
      <c r="N29" s="537">
        <v>63</v>
      </c>
      <c r="O29" s="537">
        <v>32</v>
      </c>
      <c r="P29" s="537">
        <v>31</v>
      </c>
    </row>
    <row r="30" spans="1:16" x14ac:dyDescent="0.2">
      <c r="A30" s="54" t="s">
        <v>57</v>
      </c>
      <c r="B30" s="537">
        <f t="shared" si="1"/>
        <v>2071</v>
      </c>
      <c r="C30" s="537">
        <f t="shared" si="2"/>
        <v>1238</v>
      </c>
      <c r="D30" s="537">
        <f t="shared" si="3"/>
        <v>833</v>
      </c>
      <c r="E30" s="537"/>
      <c r="F30" s="537">
        <v>1896</v>
      </c>
      <c r="G30" s="537">
        <v>1111</v>
      </c>
      <c r="H30" s="537">
        <v>785</v>
      </c>
      <c r="I30" s="537"/>
      <c r="J30" s="537">
        <v>116</v>
      </c>
      <c r="K30" s="537">
        <v>87</v>
      </c>
      <c r="L30" s="537">
        <v>29</v>
      </c>
      <c r="M30" s="537"/>
      <c r="N30" s="537">
        <v>59</v>
      </c>
      <c r="O30" s="537">
        <v>40</v>
      </c>
      <c r="P30" s="537">
        <v>19</v>
      </c>
    </row>
    <row r="31" spans="1:16" x14ac:dyDescent="0.2">
      <c r="A31" s="54" t="s">
        <v>58</v>
      </c>
      <c r="B31" s="537">
        <f t="shared" si="1"/>
        <v>4615</v>
      </c>
      <c r="C31" s="537">
        <f t="shared" si="2"/>
        <v>2845</v>
      </c>
      <c r="D31" s="537">
        <f t="shared" si="3"/>
        <v>1770</v>
      </c>
      <c r="E31" s="537"/>
      <c r="F31" s="537">
        <v>3883</v>
      </c>
      <c r="G31" s="537">
        <v>2406</v>
      </c>
      <c r="H31" s="537">
        <v>1477</v>
      </c>
      <c r="I31" s="537"/>
      <c r="J31" s="537">
        <v>445</v>
      </c>
      <c r="K31" s="537">
        <v>259</v>
      </c>
      <c r="L31" s="537">
        <v>186</v>
      </c>
      <c r="M31" s="537"/>
      <c r="N31" s="537">
        <v>287</v>
      </c>
      <c r="O31" s="537">
        <v>180</v>
      </c>
      <c r="P31" s="537">
        <v>107</v>
      </c>
    </row>
    <row r="32" spans="1:16" x14ac:dyDescent="0.2">
      <c r="A32" s="54" t="s">
        <v>59</v>
      </c>
      <c r="B32" s="537">
        <f t="shared" si="1"/>
        <v>3555</v>
      </c>
      <c r="C32" s="537">
        <f t="shared" si="2"/>
        <v>2064</v>
      </c>
      <c r="D32" s="537">
        <f t="shared" si="3"/>
        <v>1491</v>
      </c>
      <c r="E32" s="537"/>
      <c r="F32" s="537">
        <v>3032</v>
      </c>
      <c r="G32" s="537">
        <v>1777</v>
      </c>
      <c r="H32" s="537">
        <v>1255</v>
      </c>
      <c r="I32" s="537"/>
      <c r="J32" s="537">
        <v>251</v>
      </c>
      <c r="K32" s="537">
        <v>143</v>
      </c>
      <c r="L32" s="537">
        <v>108</v>
      </c>
      <c r="M32" s="537"/>
      <c r="N32" s="537">
        <v>272</v>
      </c>
      <c r="O32" s="537">
        <v>144</v>
      </c>
      <c r="P32" s="537">
        <v>128</v>
      </c>
    </row>
    <row r="33" spans="1:16" x14ac:dyDescent="0.2">
      <c r="A33" s="54" t="s">
        <v>85</v>
      </c>
      <c r="B33" s="537">
        <f t="shared" si="1"/>
        <v>1176</v>
      </c>
      <c r="C33" s="537">
        <f t="shared" si="2"/>
        <v>730</v>
      </c>
      <c r="D33" s="537">
        <f t="shared" si="3"/>
        <v>446</v>
      </c>
      <c r="E33" s="537"/>
      <c r="F33" s="537">
        <v>1123</v>
      </c>
      <c r="G33" s="537">
        <v>699</v>
      </c>
      <c r="H33" s="537">
        <v>424</v>
      </c>
      <c r="I33" s="537"/>
      <c r="J33" s="537">
        <v>32</v>
      </c>
      <c r="K33" s="537">
        <v>20</v>
      </c>
      <c r="L33" s="537">
        <v>12</v>
      </c>
      <c r="M33" s="537"/>
      <c r="N33" s="537">
        <v>21</v>
      </c>
      <c r="O33" s="537">
        <v>11</v>
      </c>
      <c r="P33" s="537">
        <v>10</v>
      </c>
    </row>
    <row r="34" spans="1:16" x14ac:dyDescent="0.2">
      <c r="A34" s="54" t="s">
        <v>72</v>
      </c>
      <c r="B34" s="537">
        <f t="shared" si="1"/>
        <v>2271</v>
      </c>
      <c r="C34" s="537">
        <f t="shared" si="2"/>
        <v>1303</v>
      </c>
      <c r="D34" s="537">
        <f t="shared" si="3"/>
        <v>968</v>
      </c>
      <c r="E34" s="537"/>
      <c r="F34" s="537">
        <v>1956</v>
      </c>
      <c r="G34" s="537">
        <v>1145</v>
      </c>
      <c r="H34" s="537">
        <v>811</v>
      </c>
      <c r="I34" s="537"/>
      <c r="J34" s="537">
        <v>161</v>
      </c>
      <c r="K34" s="537">
        <v>87</v>
      </c>
      <c r="L34" s="537">
        <v>74</v>
      </c>
      <c r="M34" s="537"/>
      <c r="N34" s="537">
        <v>154</v>
      </c>
      <c r="O34" s="537">
        <v>71</v>
      </c>
      <c r="P34" s="537">
        <v>83</v>
      </c>
    </row>
    <row r="35" spans="1:16" x14ac:dyDescent="0.2">
      <c r="A35" s="54" t="s">
        <v>73</v>
      </c>
      <c r="B35" s="537">
        <f t="shared" si="1"/>
        <v>548</v>
      </c>
      <c r="C35" s="537">
        <f t="shared" si="2"/>
        <v>325</v>
      </c>
      <c r="D35" s="537">
        <f t="shared" si="3"/>
        <v>223</v>
      </c>
      <c r="E35" s="537"/>
      <c r="F35" s="537">
        <v>545</v>
      </c>
      <c r="G35" s="537">
        <v>322</v>
      </c>
      <c r="H35" s="537">
        <v>223</v>
      </c>
      <c r="I35" s="537"/>
      <c r="J35" s="537">
        <v>2</v>
      </c>
      <c r="K35" s="537">
        <v>2</v>
      </c>
      <c r="L35" s="537">
        <v>0</v>
      </c>
      <c r="M35" s="537"/>
      <c r="N35" s="537">
        <v>1</v>
      </c>
      <c r="O35" s="537">
        <v>1</v>
      </c>
      <c r="P35" s="537">
        <v>0</v>
      </c>
    </row>
    <row r="36" spans="1:16" x14ac:dyDescent="0.2">
      <c r="A36" s="54" t="s">
        <v>74</v>
      </c>
      <c r="B36" s="537">
        <f t="shared" si="1"/>
        <v>4291</v>
      </c>
      <c r="C36" s="537">
        <f t="shared" si="2"/>
        <v>2555</v>
      </c>
      <c r="D36" s="537">
        <f t="shared" si="3"/>
        <v>1736</v>
      </c>
      <c r="E36" s="537"/>
      <c r="F36" s="537">
        <v>3626</v>
      </c>
      <c r="G36" s="537">
        <v>2189</v>
      </c>
      <c r="H36" s="537">
        <v>1437</v>
      </c>
      <c r="I36" s="537"/>
      <c r="J36" s="537">
        <v>442</v>
      </c>
      <c r="K36" s="537">
        <v>244</v>
      </c>
      <c r="L36" s="537">
        <v>198</v>
      </c>
      <c r="M36" s="537"/>
      <c r="N36" s="537">
        <v>223</v>
      </c>
      <c r="O36" s="537">
        <v>122</v>
      </c>
      <c r="P36" s="537">
        <v>101</v>
      </c>
    </row>
    <row r="37" spans="1:16" x14ac:dyDescent="0.2">
      <c r="A37" s="54" t="s">
        <v>75</v>
      </c>
      <c r="B37" s="537">
        <f t="shared" si="1"/>
        <v>3283</v>
      </c>
      <c r="C37" s="537">
        <f t="shared" si="2"/>
        <v>1916</v>
      </c>
      <c r="D37" s="537">
        <f t="shared" si="3"/>
        <v>1367</v>
      </c>
      <c r="E37" s="537"/>
      <c r="F37" s="537">
        <v>2854</v>
      </c>
      <c r="G37" s="537">
        <v>1675</v>
      </c>
      <c r="H37" s="537">
        <v>1179</v>
      </c>
      <c r="I37" s="537"/>
      <c r="J37" s="537">
        <v>268</v>
      </c>
      <c r="K37" s="537">
        <v>151</v>
      </c>
      <c r="L37" s="537">
        <v>117</v>
      </c>
      <c r="M37" s="537"/>
      <c r="N37" s="537">
        <v>161</v>
      </c>
      <c r="O37" s="537">
        <v>90</v>
      </c>
      <c r="P37" s="537">
        <v>71</v>
      </c>
    </row>
    <row r="38" spans="1:16" ht="13.5" thickBot="1" x14ac:dyDescent="0.25">
      <c r="A38" s="261" t="s">
        <v>76</v>
      </c>
      <c r="B38" s="537">
        <f t="shared" si="1"/>
        <v>454</v>
      </c>
      <c r="C38" s="537">
        <f t="shared" si="2"/>
        <v>264</v>
      </c>
      <c r="D38" s="537">
        <f t="shared" si="3"/>
        <v>190</v>
      </c>
      <c r="E38" s="537"/>
      <c r="F38" s="537">
        <v>402</v>
      </c>
      <c r="G38" s="537">
        <v>234</v>
      </c>
      <c r="H38" s="537">
        <v>168</v>
      </c>
      <c r="I38" s="537"/>
      <c r="J38" s="537">
        <v>34</v>
      </c>
      <c r="K38" s="537">
        <v>21</v>
      </c>
      <c r="L38" s="537">
        <v>13</v>
      </c>
      <c r="M38" s="537"/>
      <c r="N38" s="537">
        <v>18</v>
      </c>
      <c r="O38" s="537">
        <v>9</v>
      </c>
      <c r="P38" s="537">
        <v>9</v>
      </c>
    </row>
    <row r="39" spans="1:16" ht="15" customHeight="1" x14ac:dyDescent="0.2">
      <c r="A39" s="351" t="s">
        <v>24</v>
      </c>
      <c r="B39" s="607"/>
      <c r="C39" s="607"/>
      <c r="D39" s="607"/>
      <c r="E39" s="607"/>
      <c r="F39" s="607"/>
      <c r="G39" s="607"/>
      <c r="H39" s="607"/>
      <c r="I39" s="607"/>
      <c r="J39" s="607"/>
      <c r="K39" s="607"/>
      <c r="L39" s="607"/>
      <c r="M39" s="607"/>
      <c r="N39" s="607"/>
      <c r="O39" s="607"/>
      <c r="P39" s="607"/>
    </row>
  </sheetData>
  <mergeCells count="11">
    <mergeCell ref="A5:P5"/>
    <mergeCell ref="A1:P1"/>
    <mergeCell ref="A2:P2"/>
    <mergeCell ref="A3:P3"/>
    <mergeCell ref="A4:P4"/>
    <mergeCell ref="A6:P6"/>
    <mergeCell ref="A7:A8"/>
    <mergeCell ref="B7:D7"/>
    <mergeCell ref="F7:H7"/>
    <mergeCell ref="J7:L7"/>
    <mergeCell ref="N7:P7"/>
  </mergeCells>
  <conditionalFormatting sqref="B10:P38">
    <cfRule type="cellIs" dxfId="121" priority="7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7"/>
  <sheetViews>
    <sheetView showGridLines="0" zoomScaleNormal="100" zoomScaleSheetLayoutView="100" workbookViewId="0">
      <selection activeCell="B8" sqref="B1:C1048576"/>
    </sheetView>
  </sheetViews>
  <sheetFormatPr baseColWidth="10" defaultColWidth="11" defaultRowHeight="12.75" x14ac:dyDescent="0.2"/>
  <cols>
    <col min="1" max="1" width="36.75" style="168" customWidth="1"/>
    <col min="2" max="3" width="6.25" style="517" customWidth="1"/>
    <col min="4" max="4" width="6" style="517" customWidth="1"/>
    <col min="5" max="5" width="1.125" style="517" customWidth="1"/>
    <col min="6" max="8" width="5.75" style="517" customWidth="1"/>
    <col min="9" max="9" width="1" style="517" customWidth="1"/>
    <col min="10" max="10" width="6.375" style="517" customWidth="1"/>
    <col min="11" max="12" width="5.75" style="517" customWidth="1"/>
    <col min="13" max="13" width="1" style="517" customWidth="1"/>
    <col min="14" max="16" width="5.75" style="517" customWidth="1"/>
    <col min="17" max="17" width="1" style="517" customWidth="1"/>
    <col min="18" max="20" width="5.75" style="517" customWidth="1"/>
    <col min="21" max="21" width="1" style="517" customWidth="1"/>
    <col min="22" max="24" width="5.75" style="517" customWidth="1"/>
    <col min="25" max="25" width="1" style="517" customWidth="1"/>
    <col min="26" max="28" width="5.75" style="517" customWidth="1"/>
    <col min="29" max="16384" width="11" style="134"/>
  </cols>
  <sheetData>
    <row r="1" spans="1:29" ht="15" customHeight="1" x14ac:dyDescent="0.25">
      <c r="A1" s="796" t="s">
        <v>880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408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7" t="s">
        <v>206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</row>
    <row r="6" spans="1:29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  <c r="Q6" s="798"/>
      <c r="R6" s="798"/>
      <c r="S6" s="798"/>
      <c r="T6" s="798"/>
      <c r="U6" s="798"/>
      <c r="V6" s="798"/>
      <c r="W6" s="798"/>
      <c r="X6" s="798"/>
      <c r="Y6" s="798"/>
      <c r="Z6" s="798"/>
      <c r="AA6" s="798"/>
      <c r="AB6" s="798"/>
    </row>
    <row r="7" spans="1:29" s="503" customFormat="1" ht="27.75" customHeight="1" x14ac:dyDescent="0.25">
      <c r="A7" s="800" t="s">
        <v>405</v>
      </c>
      <c r="B7" s="795" t="s">
        <v>0</v>
      </c>
      <c r="C7" s="795"/>
      <c r="D7" s="795"/>
      <c r="E7" s="511"/>
      <c r="F7" s="823" t="s">
        <v>385</v>
      </c>
      <c r="G7" s="823"/>
      <c r="H7" s="823"/>
      <c r="I7" s="511"/>
      <c r="J7" s="795" t="s">
        <v>6</v>
      </c>
      <c r="K7" s="795"/>
      <c r="L7" s="795"/>
      <c r="M7" s="511"/>
      <c r="N7" s="795" t="s">
        <v>356</v>
      </c>
      <c r="O7" s="795"/>
      <c r="P7" s="795"/>
      <c r="Q7" s="511"/>
      <c r="R7" s="823" t="s">
        <v>403</v>
      </c>
      <c r="S7" s="823"/>
      <c r="T7" s="823"/>
      <c r="U7" s="511"/>
      <c r="V7" s="795" t="s">
        <v>623</v>
      </c>
      <c r="W7" s="795"/>
      <c r="X7" s="795"/>
      <c r="Y7" s="511"/>
      <c r="Z7" s="823" t="s">
        <v>479</v>
      </c>
      <c r="AA7" s="795"/>
      <c r="AB7" s="795"/>
    </row>
    <row r="8" spans="1:29" s="503" customFormat="1" ht="27.75" customHeight="1" x14ac:dyDescent="0.25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514"/>
      <c r="Z8" s="513" t="s">
        <v>0</v>
      </c>
      <c r="AA8" s="513" t="s">
        <v>15</v>
      </c>
      <c r="AB8" s="513" t="s">
        <v>16</v>
      </c>
    </row>
    <row r="9" spans="1:29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</row>
    <row r="10" spans="1:29" s="555" customFormat="1" ht="15.75" customHeight="1" x14ac:dyDescent="0.2">
      <c r="A10" s="173" t="s">
        <v>0</v>
      </c>
      <c r="B10" s="554">
        <f>+B12+B13+B14+B15+B16+B17+B18+B19+B23+B27+B28+B29+B30+B31+B32</f>
        <v>170871</v>
      </c>
      <c r="C10" s="554">
        <f t="shared" ref="C10:D10" si="0">+C12+C14+C15+C16+C17+C18+C19+C23+C27+C28+C29+C30+C31+C32</f>
        <v>102213</v>
      </c>
      <c r="D10" s="554">
        <f t="shared" si="0"/>
        <v>66008</v>
      </c>
      <c r="E10" s="554"/>
      <c r="F10" s="554">
        <f>+F12+F13+F14+F15+F16+F17+F18+F19+F23+F27+F28+F29+F30+F31+F32</f>
        <v>16467</v>
      </c>
      <c r="G10" s="554">
        <f t="shared" ref="G10:H10" si="1">+G12+G14+G15+G16+G17+G18+G19+G23+G27+G28+G29+G30+G31+G32</f>
        <v>10735</v>
      </c>
      <c r="H10" s="554">
        <f t="shared" si="1"/>
        <v>5449</v>
      </c>
      <c r="I10" s="554"/>
      <c r="J10" s="554">
        <f>+J12+J13+J14+J15+J16+J17+J18+J19+J23+J27+J28+J29+J30+J31+J32</f>
        <v>126710</v>
      </c>
      <c r="K10" s="554">
        <f t="shared" ref="K10:L10" si="2">+K12+K14+K15+K16+K17+K18+K19+K23+K27+K28+K29+K30+K31+K32</f>
        <v>76511</v>
      </c>
      <c r="L10" s="554">
        <f t="shared" si="2"/>
        <v>49213</v>
      </c>
      <c r="M10" s="554"/>
      <c r="N10" s="554">
        <f>+N12+N13+N14+N15+N16+N17+N18+N19+N23+N27+N28+N29+N30+N31+N32</f>
        <v>16532</v>
      </c>
      <c r="O10" s="554">
        <f t="shared" ref="O10:P10" si="3">+O12+O14+O15+O16+O17+O18+O19+O23+O27+O28+O29+O30+O31+O32</f>
        <v>9216</v>
      </c>
      <c r="P10" s="554">
        <f t="shared" si="3"/>
        <v>6489</v>
      </c>
      <c r="Q10" s="554"/>
      <c r="R10" s="554">
        <f>+R12+R13+R14+R15+R16+R17+R18+R19+R23+R27+R28+R29+R30+R31+R32</f>
        <v>10417</v>
      </c>
      <c r="S10" s="554">
        <f t="shared" ref="S10:T10" si="4">+S12+S14+S15+S16+S17+S18+S19+S23+S27+S28+S29+S30+S31+S32</f>
        <v>5383</v>
      </c>
      <c r="T10" s="554">
        <f t="shared" si="4"/>
        <v>4563</v>
      </c>
      <c r="U10" s="554"/>
      <c r="V10" s="554">
        <f>+V12+V13+V14+V15+V16+V17+V18+V19+V23+V27+V28+V29+V30+V31+V32</f>
        <v>218</v>
      </c>
      <c r="W10" s="554">
        <f t="shared" ref="W10:X10" si="5">+W12+W14+W15+W16+W17+W18+W19+W23+W27+W28+W29+W30+W31+W32</f>
        <v>86</v>
      </c>
      <c r="X10" s="554">
        <f t="shared" si="5"/>
        <v>49</v>
      </c>
      <c r="Y10" s="554"/>
      <c r="Z10" s="554">
        <f>+Z12+Z13+Z14+Z15+Z16+Z17+Z18+Z19+Z23+Z27+Z28+Z29+Z30+Z31+Z32</f>
        <v>527</v>
      </c>
      <c r="AA10" s="554">
        <f t="shared" ref="AA10:AB10" si="6">+AA12+AA14+AA15+AA16+AA17+AA18+AA19+AA23+AA27+AA28+AA29+AA30+AA31+AA32</f>
        <v>282</v>
      </c>
      <c r="AB10" s="554">
        <f t="shared" si="6"/>
        <v>245</v>
      </c>
    </row>
    <row r="11" spans="1:29" x14ac:dyDescent="0.2">
      <c r="A11" s="263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>
        <f t="shared" ref="AB11" si="7">+AB17+AB22</f>
        <v>0</v>
      </c>
    </row>
    <row r="12" spans="1:29" ht="15.75" customHeight="1" x14ac:dyDescent="0.2">
      <c r="A12" s="253" t="s">
        <v>484</v>
      </c>
      <c r="B12" s="516">
        <f>+F12+J12+N12+R12+V12+Z12</f>
        <v>7</v>
      </c>
      <c r="C12" s="516">
        <f t="shared" ref="C12:D12" si="8">+G12+K12+O12+S12+W12+AA12</f>
        <v>5</v>
      </c>
      <c r="D12" s="516">
        <f t="shared" si="8"/>
        <v>2</v>
      </c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7">
        <v>7</v>
      </c>
      <c r="W12" s="517">
        <v>5</v>
      </c>
      <c r="X12" s="517">
        <f>+V12-W12</f>
        <v>2</v>
      </c>
      <c r="Y12" s="516"/>
      <c r="Z12" s="516"/>
      <c r="AA12" s="516"/>
      <c r="AB12" s="516">
        <f>+AB18</f>
        <v>0</v>
      </c>
    </row>
    <row r="13" spans="1:29" ht="15.75" customHeight="1" x14ac:dyDescent="0.2">
      <c r="A13" s="253" t="s">
        <v>369</v>
      </c>
      <c r="B13" s="516">
        <f>+F13+J13+N13+R13+V13+Z13</f>
        <v>2650</v>
      </c>
      <c r="C13" s="516">
        <f t="shared" ref="C13" si="9">+G13+K13+O13+S13+W13+AA13</f>
        <v>1591</v>
      </c>
      <c r="D13" s="516">
        <f t="shared" ref="D13" si="10">+H13+L13+P13+T13+X13+AB13</f>
        <v>1059</v>
      </c>
      <c r="E13" s="516"/>
      <c r="F13" s="516">
        <v>283</v>
      </c>
      <c r="G13" s="516">
        <v>165</v>
      </c>
      <c r="H13" s="516">
        <v>118</v>
      </c>
      <c r="I13" s="516"/>
      <c r="J13" s="516">
        <v>986</v>
      </c>
      <c r="K13" s="516">
        <v>590</v>
      </c>
      <c r="L13" s="516">
        <v>396</v>
      </c>
      <c r="M13" s="516"/>
      <c r="N13" s="516">
        <v>827</v>
      </c>
      <c r="O13" s="516">
        <v>518</v>
      </c>
      <c r="P13" s="516">
        <v>309</v>
      </c>
      <c r="Q13" s="516"/>
      <c r="R13" s="516">
        <v>471</v>
      </c>
      <c r="S13" s="516">
        <v>272</v>
      </c>
      <c r="T13" s="516">
        <v>199</v>
      </c>
      <c r="U13" s="516"/>
      <c r="V13" s="517">
        <f>33+21+10+3+8+8</f>
        <v>83</v>
      </c>
      <c r="W13" s="517">
        <f>23+12+5+1+1+4</f>
        <v>46</v>
      </c>
      <c r="X13" s="517">
        <f>+V13-W13</f>
        <v>37</v>
      </c>
      <c r="Y13" s="516"/>
      <c r="Z13" s="516"/>
      <c r="AA13" s="516"/>
      <c r="AB13" s="516">
        <f>+AB19</f>
        <v>0</v>
      </c>
    </row>
    <row r="14" spans="1:29" ht="15.75" customHeight="1" x14ac:dyDescent="0.2">
      <c r="A14" s="253" t="s">
        <v>370</v>
      </c>
      <c r="B14" s="516">
        <f t="shared" ref="B14:B32" si="11">+F14+J14+N14+R14+V14+Z14</f>
        <v>856</v>
      </c>
      <c r="C14" s="516">
        <f t="shared" ref="C14:C32" si="12">+G14+K14+O14+S14+W14+AA14</f>
        <v>493</v>
      </c>
      <c r="D14" s="516">
        <f t="shared" ref="D14:D32" si="13">+H14+L14+P14+T14+X14+AB14</f>
        <v>363</v>
      </c>
      <c r="E14" s="516"/>
      <c r="F14" s="516">
        <v>99</v>
      </c>
      <c r="G14" s="516">
        <v>66</v>
      </c>
      <c r="H14" s="516">
        <v>33</v>
      </c>
      <c r="I14" s="516"/>
      <c r="J14" s="516">
        <v>561</v>
      </c>
      <c r="K14" s="516">
        <v>314</v>
      </c>
      <c r="L14" s="516">
        <v>247</v>
      </c>
      <c r="M14" s="516"/>
      <c r="N14" s="516">
        <v>146</v>
      </c>
      <c r="O14" s="516">
        <v>79</v>
      </c>
      <c r="P14" s="516">
        <v>67</v>
      </c>
      <c r="Q14" s="516"/>
      <c r="R14" s="516">
        <v>43</v>
      </c>
      <c r="S14" s="516">
        <v>29</v>
      </c>
      <c r="T14" s="516">
        <v>14</v>
      </c>
      <c r="U14" s="516"/>
      <c r="V14" s="524">
        <f>4+1+1+1</f>
        <v>7</v>
      </c>
      <c r="W14" s="524">
        <f>3+1+1</f>
        <v>5</v>
      </c>
      <c r="X14" s="517">
        <f>+V14-W14</f>
        <v>2</v>
      </c>
      <c r="Y14" s="516"/>
      <c r="Z14" s="516"/>
      <c r="AA14" s="516"/>
      <c r="AB14" s="516">
        <f t="shared" ref="AB14" si="14">+AB19</f>
        <v>0</v>
      </c>
    </row>
    <row r="15" spans="1:29" ht="15.75" customHeight="1" x14ac:dyDescent="0.2">
      <c r="A15" s="253" t="s">
        <v>371</v>
      </c>
      <c r="B15" s="516">
        <f t="shared" si="11"/>
        <v>301</v>
      </c>
      <c r="C15" s="516">
        <f t="shared" si="12"/>
        <v>170</v>
      </c>
      <c r="D15" s="516">
        <f t="shared" si="13"/>
        <v>131</v>
      </c>
      <c r="E15" s="516"/>
      <c r="F15" s="516">
        <v>20</v>
      </c>
      <c r="G15" s="516">
        <v>11</v>
      </c>
      <c r="H15" s="516">
        <v>9</v>
      </c>
      <c r="I15" s="516"/>
      <c r="J15" s="516">
        <v>115</v>
      </c>
      <c r="K15" s="516">
        <v>66</v>
      </c>
      <c r="L15" s="516">
        <v>49</v>
      </c>
      <c r="M15" s="516"/>
      <c r="N15" s="516">
        <v>40</v>
      </c>
      <c r="O15" s="516">
        <v>24</v>
      </c>
      <c r="P15" s="516">
        <v>16</v>
      </c>
      <c r="Q15" s="516"/>
      <c r="R15" s="516">
        <v>29</v>
      </c>
      <c r="S15" s="516">
        <v>16</v>
      </c>
      <c r="T15" s="516">
        <v>13</v>
      </c>
      <c r="U15" s="516"/>
      <c r="V15" s="524"/>
      <c r="W15" s="524"/>
      <c r="X15" s="524"/>
      <c r="Y15" s="516"/>
      <c r="Z15" s="516">
        <f>6+36+55</f>
        <v>97</v>
      </c>
      <c r="AA15" s="516">
        <f>2+19+32</f>
        <v>53</v>
      </c>
      <c r="AB15" s="516">
        <f>+Z15-AA15</f>
        <v>44</v>
      </c>
    </row>
    <row r="16" spans="1:29" ht="15.75" customHeight="1" x14ac:dyDescent="0.2">
      <c r="A16" s="253" t="s">
        <v>372</v>
      </c>
      <c r="B16" s="516">
        <f t="shared" si="11"/>
        <v>14041</v>
      </c>
      <c r="C16" s="516">
        <f t="shared" si="12"/>
        <v>6927</v>
      </c>
      <c r="D16" s="516">
        <f t="shared" si="13"/>
        <v>7114</v>
      </c>
      <c r="E16" s="516"/>
      <c r="F16" s="516">
        <v>902</v>
      </c>
      <c r="G16" s="516">
        <v>478</v>
      </c>
      <c r="H16" s="516">
        <v>424</v>
      </c>
      <c r="I16" s="516"/>
      <c r="J16" s="516">
        <v>10318</v>
      </c>
      <c r="K16" s="516">
        <v>5108</v>
      </c>
      <c r="L16" s="516">
        <v>5210</v>
      </c>
      <c r="M16" s="516"/>
      <c r="N16" s="516">
        <v>1386</v>
      </c>
      <c r="O16" s="516">
        <v>692</v>
      </c>
      <c r="P16" s="516">
        <v>694</v>
      </c>
      <c r="Q16" s="516"/>
      <c r="R16" s="516">
        <v>960</v>
      </c>
      <c r="S16" s="516">
        <v>392</v>
      </c>
      <c r="T16" s="516">
        <v>568</v>
      </c>
      <c r="U16" s="516"/>
      <c r="V16" s="524">
        <f>48+2</f>
        <v>50</v>
      </c>
      <c r="W16" s="524">
        <f>31+1</f>
        <v>32</v>
      </c>
      <c r="X16" s="517">
        <f>+V16-W16</f>
        <v>18</v>
      </c>
      <c r="Y16" s="516"/>
      <c r="Z16" s="516">
        <f>29+168+228</f>
        <v>425</v>
      </c>
      <c r="AA16" s="516">
        <f>19+82+124</f>
        <v>225</v>
      </c>
      <c r="AB16" s="516">
        <f>+Z16-AA16</f>
        <v>200</v>
      </c>
    </row>
    <row r="17" spans="1:28" ht="15.75" customHeight="1" x14ac:dyDescent="0.2">
      <c r="A17" s="253" t="s">
        <v>373</v>
      </c>
      <c r="B17" s="516">
        <f t="shared" si="11"/>
        <v>9310</v>
      </c>
      <c r="C17" s="516">
        <f t="shared" si="12"/>
        <v>5673</v>
      </c>
      <c r="D17" s="516">
        <f t="shared" si="13"/>
        <v>3637</v>
      </c>
      <c r="E17" s="516"/>
      <c r="F17" s="516">
        <v>167</v>
      </c>
      <c r="G17" s="516">
        <v>104</v>
      </c>
      <c r="H17" s="516">
        <v>63</v>
      </c>
      <c r="I17" s="516"/>
      <c r="J17" s="516">
        <v>7602</v>
      </c>
      <c r="K17" s="516">
        <v>4633</v>
      </c>
      <c r="L17" s="516">
        <v>2969</v>
      </c>
      <c r="M17" s="516"/>
      <c r="N17" s="516">
        <v>1028</v>
      </c>
      <c r="O17" s="516">
        <v>631</v>
      </c>
      <c r="P17" s="516">
        <v>397</v>
      </c>
      <c r="Q17" s="516"/>
      <c r="R17" s="516">
        <v>509</v>
      </c>
      <c r="S17" s="516">
        <v>302</v>
      </c>
      <c r="T17" s="516">
        <v>207</v>
      </c>
      <c r="U17" s="516"/>
      <c r="V17" s="516">
        <f>1+2+1</f>
        <v>4</v>
      </c>
      <c r="W17" s="516">
        <f>1+2</f>
        <v>3</v>
      </c>
      <c r="X17" s="517">
        <f>+V17-W17</f>
        <v>1</v>
      </c>
      <c r="Y17" s="516"/>
      <c r="Z17" s="516"/>
      <c r="AA17" s="516"/>
      <c r="AB17" s="516"/>
    </row>
    <row r="18" spans="1:28" ht="15.75" customHeight="1" x14ac:dyDescent="0.2">
      <c r="A18" s="253" t="s">
        <v>374</v>
      </c>
      <c r="B18" s="516">
        <f t="shared" si="11"/>
        <v>598</v>
      </c>
      <c r="C18" s="516">
        <f t="shared" si="12"/>
        <v>313</v>
      </c>
      <c r="D18" s="516">
        <f t="shared" si="13"/>
        <v>285</v>
      </c>
      <c r="E18" s="516"/>
      <c r="F18" s="516">
        <v>145</v>
      </c>
      <c r="G18" s="516">
        <v>75</v>
      </c>
      <c r="H18" s="516">
        <v>70</v>
      </c>
      <c r="I18" s="516"/>
      <c r="J18" s="516">
        <v>393</v>
      </c>
      <c r="K18" s="516">
        <v>200</v>
      </c>
      <c r="L18" s="516">
        <v>193</v>
      </c>
      <c r="M18" s="516"/>
      <c r="N18" s="516">
        <v>46</v>
      </c>
      <c r="O18" s="516">
        <v>30</v>
      </c>
      <c r="P18" s="516">
        <v>16</v>
      </c>
      <c r="Q18" s="516"/>
      <c r="R18" s="516">
        <v>10</v>
      </c>
      <c r="S18" s="516">
        <v>7</v>
      </c>
      <c r="T18" s="516">
        <v>3</v>
      </c>
      <c r="U18" s="516"/>
      <c r="V18" s="516">
        <v>4</v>
      </c>
      <c r="W18" s="516">
        <v>1</v>
      </c>
      <c r="X18" s="517">
        <f>+V18-W18</f>
        <v>3</v>
      </c>
      <c r="Y18" s="516"/>
      <c r="Z18" s="516"/>
      <c r="AA18" s="516"/>
      <c r="AB18" s="516"/>
    </row>
    <row r="19" spans="1:28" ht="15.75" customHeight="1" x14ac:dyDescent="0.2">
      <c r="A19" s="253" t="s">
        <v>375</v>
      </c>
      <c r="B19" s="516">
        <f t="shared" si="11"/>
        <v>524</v>
      </c>
      <c r="C19" s="516">
        <f t="shared" si="12"/>
        <v>269</v>
      </c>
      <c r="D19" s="516">
        <f t="shared" si="13"/>
        <v>255</v>
      </c>
      <c r="E19" s="516"/>
      <c r="F19" s="516">
        <v>39</v>
      </c>
      <c r="G19" s="516">
        <v>15</v>
      </c>
      <c r="H19" s="516">
        <v>24</v>
      </c>
      <c r="I19" s="516"/>
      <c r="J19" s="516">
        <v>257</v>
      </c>
      <c r="K19" s="516">
        <v>138</v>
      </c>
      <c r="L19" s="516">
        <v>119</v>
      </c>
      <c r="M19" s="516"/>
      <c r="N19" s="516">
        <v>114</v>
      </c>
      <c r="O19" s="516">
        <v>63</v>
      </c>
      <c r="P19" s="516">
        <v>51</v>
      </c>
      <c r="Q19" s="516"/>
      <c r="R19" s="516">
        <v>114</v>
      </c>
      <c r="S19" s="516">
        <v>53</v>
      </c>
      <c r="T19" s="516">
        <v>61</v>
      </c>
      <c r="U19" s="516"/>
      <c r="V19" s="516"/>
      <c r="W19" s="516"/>
      <c r="X19" s="516"/>
      <c r="Y19" s="516"/>
      <c r="Z19" s="516"/>
      <c r="AA19" s="516"/>
      <c r="AB19" s="516"/>
    </row>
    <row r="20" spans="1:28" ht="15.75" customHeight="1" x14ac:dyDescent="0.2">
      <c r="A20" s="255" t="s">
        <v>376</v>
      </c>
      <c r="B20" s="516">
        <f t="shared" si="11"/>
        <v>273</v>
      </c>
      <c r="C20" s="516">
        <f t="shared" si="12"/>
        <v>147</v>
      </c>
      <c r="D20" s="516">
        <f t="shared" si="13"/>
        <v>126</v>
      </c>
      <c r="E20" s="537"/>
      <c r="F20" s="537">
        <v>19</v>
      </c>
      <c r="G20" s="537">
        <v>9</v>
      </c>
      <c r="H20" s="537">
        <v>10</v>
      </c>
      <c r="I20" s="537"/>
      <c r="J20" s="537">
        <v>132</v>
      </c>
      <c r="K20" s="537">
        <v>72</v>
      </c>
      <c r="L20" s="537">
        <v>60</v>
      </c>
      <c r="M20" s="537"/>
      <c r="N20" s="537">
        <v>61</v>
      </c>
      <c r="O20" s="537">
        <v>32</v>
      </c>
      <c r="P20" s="537">
        <v>29</v>
      </c>
      <c r="Q20" s="537"/>
      <c r="R20" s="537">
        <v>61</v>
      </c>
      <c r="S20" s="537">
        <v>34</v>
      </c>
      <c r="T20" s="537">
        <v>27</v>
      </c>
      <c r="U20" s="537"/>
      <c r="V20" s="537"/>
      <c r="W20" s="537"/>
      <c r="X20" s="537"/>
      <c r="Y20" s="537"/>
      <c r="Z20" s="537"/>
      <c r="AA20" s="537"/>
      <c r="AB20" s="537"/>
    </row>
    <row r="21" spans="1:28" ht="15.75" customHeight="1" x14ac:dyDescent="0.2">
      <c r="A21" s="255" t="s">
        <v>377</v>
      </c>
      <c r="B21" s="516">
        <f t="shared" si="11"/>
        <v>107</v>
      </c>
      <c r="C21" s="516">
        <f t="shared" si="12"/>
        <v>50</v>
      </c>
      <c r="D21" s="516">
        <f t="shared" si="13"/>
        <v>57</v>
      </c>
      <c r="E21" s="537"/>
      <c r="F21" s="537">
        <v>14</v>
      </c>
      <c r="G21" s="537">
        <v>4</v>
      </c>
      <c r="H21" s="537">
        <v>10</v>
      </c>
      <c r="I21" s="537"/>
      <c r="J21" s="537">
        <v>63</v>
      </c>
      <c r="K21" s="537">
        <v>34</v>
      </c>
      <c r="L21" s="537">
        <v>29</v>
      </c>
      <c r="M21" s="537"/>
      <c r="N21" s="537">
        <v>13</v>
      </c>
      <c r="O21" s="537">
        <v>6</v>
      </c>
      <c r="P21" s="537">
        <v>7</v>
      </c>
      <c r="Q21" s="537"/>
      <c r="R21" s="537">
        <v>17</v>
      </c>
      <c r="S21" s="537">
        <v>6</v>
      </c>
      <c r="T21" s="537">
        <v>11</v>
      </c>
      <c r="U21" s="537"/>
      <c r="V21" s="537"/>
      <c r="W21" s="537"/>
      <c r="X21" s="537"/>
      <c r="Y21" s="537"/>
      <c r="Z21" s="537"/>
      <c r="AA21" s="537"/>
      <c r="AB21" s="537"/>
    </row>
    <row r="22" spans="1:28" ht="15.75" customHeight="1" x14ac:dyDescent="0.2">
      <c r="A22" s="255" t="s">
        <v>481</v>
      </c>
      <c r="B22" s="516">
        <f t="shared" si="11"/>
        <v>144</v>
      </c>
      <c r="C22" s="516">
        <f t="shared" si="12"/>
        <v>72</v>
      </c>
      <c r="D22" s="516">
        <f t="shared" si="13"/>
        <v>72</v>
      </c>
      <c r="E22" s="537"/>
      <c r="F22" s="537">
        <v>6</v>
      </c>
      <c r="G22" s="537">
        <v>2</v>
      </c>
      <c r="H22" s="537">
        <v>4</v>
      </c>
      <c r="I22" s="537"/>
      <c r="J22" s="537">
        <v>62</v>
      </c>
      <c r="K22" s="537">
        <v>32</v>
      </c>
      <c r="L22" s="537">
        <v>30</v>
      </c>
      <c r="M22" s="537"/>
      <c r="N22" s="537">
        <v>40</v>
      </c>
      <c r="O22" s="537">
        <v>25</v>
      </c>
      <c r="P22" s="537">
        <v>15</v>
      </c>
      <c r="Q22" s="537"/>
      <c r="R22" s="537">
        <v>36</v>
      </c>
      <c r="S22" s="537">
        <v>13</v>
      </c>
      <c r="T22" s="537">
        <v>23</v>
      </c>
      <c r="U22" s="537"/>
      <c r="V22" s="537"/>
      <c r="W22" s="537"/>
      <c r="X22" s="537"/>
      <c r="Y22" s="537"/>
      <c r="Z22" s="537"/>
      <c r="AA22" s="537"/>
      <c r="AB22" s="537"/>
    </row>
    <row r="23" spans="1:28" ht="15.75" customHeight="1" x14ac:dyDescent="0.2">
      <c r="A23" s="253" t="s">
        <v>378</v>
      </c>
      <c r="B23" s="516">
        <f t="shared" si="11"/>
        <v>585</v>
      </c>
      <c r="C23" s="516">
        <f t="shared" si="12"/>
        <v>347</v>
      </c>
      <c r="D23" s="516">
        <f t="shared" si="13"/>
        <v>238</v>
      </c>
      <c r="E23" s="537"/>
      <c r="F23" s="537">
        <v>40</v>
      </c>
      <c r="G23" s="537">
        <v>23</v>
      </c>
      <c r="H23" s="537">
        <v>17</v>
      </c>
      <c r="I23" s="537"/>
      <c r="J23" s="537">
        <v>270</v>
      </c>
      <c r="K23" s="537">
        <v>159</v>
      </c>
      <c r="L23" s="537">
        <v>111</v>
      </c>
      <c r="M23" s="537"/>
      <c r="N23" s="537">
        <v>159</v>
      </c>
      <c r="O23" s="537">
        <v>96</v>
      </c>
      <c r="P23" s="537">
        <v>63</v>
      </c>
      <c r="Q23" s="537"/>
      <c r="R23" s="537">
        <v>116</v>
      </c>
      <c r="S23" s="537">
        <v>69</v>
      </c>
      <c r="T23" s="537">
        <v>47</v>
      </c>
      <c r="U23" s="537"/>
      <c r="V23" s="537"/>
      <c r="W23" s="537"/>
      <c r="X23" s="537"/>
      <c r="Y23" s="537"/>
      <c r="Z23" s="537"/>
      <c r="AA23" s="537"/>
      <c r="AB23" s="537"/>
    </row>
    <row r="24" spans="1:28" ht="15.75" customHeight="1" x14ac:dyDescent="0.2">
      <c r="A24" s="255" t="s">
        <v>376</v>
      </c>
      <c r="B24" s="516">
        <f t="shared" si="11"/>
        <v>272</v>
      </c>
      <c r="C24" s="516">
        <f t="shared" si="12"/>
        <v>161</v>
      </c>
      <c r="D24" s="516">
        <f t="shared" si="13"/>
        <v>111</v>
      </c>
      <c r="E24" s="537"/>
      <c r="F24" s="537">
        <v>17</v>
      </c>
      <c r="G24" s="537">
        <v>7</v>
      </c>
      <c r="H24" s="537">
        <v>10</v>
      </c>
      <c r="I24" s="537"/>
      <c r="J24" s="537">
        <v>130</v>
      </c>
      <c r="K24" s="537">
        <v>76</v>
      </c>
      <c r="L24" s="537">
        <v>54</v>
      </c>
      <c r="M24" s="537"/>
      <c r="N24" s="537">
        <v>68</v>
      </c>
      <c r="O24" s="537">
        <v>41</v>
      </c>
      <c r="P24" s="537">
        <v>27</v>
      </c>
      <c r="Q24" s="537"/>
      <c r="R24" s="537">
        <v>57</v>
      </c>
      <c r="S24" s="537">
        <v>37</v>
      </c>
      <c r="T24" s="537">
        <v>20</v>
      </c>
      <c r="U24" s="537"/>
      <c r="V24" s="537"/>
      <c r="W24" s="537"/>
      <c r="X24" s="537"/>
      <c r="Y24" s="537"/>
      <c r="Z24" s="537"/>
      <c r="AA24" s="537"/>
      <c r="AB24" s="537"/>
    </row>
    <row r="25" spans="1:28" ht="15.75" customHeight="1" x14ac:dyDescent="0.2">
      <c r="A25" s="255" t="s">
        <v>377</v>
      </c>
      <c r="B25" s="516">
        <f t="shared" si="11"/>
        <v>46</v>
      </c>
      <c r="C25" s="516">
        <f t="shared" si="12"/>
        <v>24</v>
      </c>
      <c r="D25" s="516">
        <f t="shared" si="13"/>
        <v>22</v>
      </c>
      <c r="E25" s="537"/>
      <c r="F25" s="537">
        <v>1</v>
      </c>
      <c r="G25" s="537">
        <v>0</v>
      </c>
      <c r="H25" s="537">
        <v>1</v>
      </c>
      <c r="I25" s="537"/>
      <c r="J25" s="537">
        <v>23</v>
      </c>
      <c r="K25" s="537">
        <v>14</v>
      </c>
      <c r="L25" s="537">
        <v>9</v>
      </c>
      <c r="M25" s="537"/>
      <c r="N25" s="537">
        <v>14</v>
      </c>
      <c r="O25" s="537">
        <v>5</v>
      </c>
      <c r="P25" s="537">
        <v>9</v>
      </c>
      <c r="Q25" s="537"/>
      <c r="R25" s="537">
        <v>8</v>
      </c>
      <c r="S25" s="537">
        <v>5</v>
      </c>
      <c r="T25" s="537">
        <v>3</v>
      </c>
      <c r="U25" s="537"/>
      <c r="V25" s="537"/>
      <c r="W25" s="537"/>
      <c r="X25" s="537"/>
      <c r="Y25" s="537"/>
      <c r="Z25" s="537"/>
      <c r="AA25" s="537"/>
      <c r="AB25" s="537"/>
    </row>
    <row r="26" spans="1:28" ht="15.75" customHeight="1" x14ac:dyDescent="0.2">
      <c r="A26" s="255" t="s">
        <v>481</v>
      </c>
      <c r="B26" s="516">
        <f t="shared" si="11"/>
        <v>267</v>
      </c>
      <c r="C26" s="516">
        <f t="shared" si="12"/>
        <v>163</v>
      </c>
      <c r="D26" s="516">
        <f t="shared" si="13"/>
        <v>104</v>
      </c>
      <c r="E26" s="537"/>
      <c r="F26" s="537">
        <v>22</v>
      </c>
      <c r="G26" s="537">
        <v>17</v>
      </c>
      <c r="H26" s="537">
        <v>5</v>
      </c>
      <c r="I26" s="537"/>
      <c r="J26" s="537">
        <v>117</v>
      </c>
      <c r="K26" s="537">
        <v>69</v>
      </c>
      <c r="L26" s="537">
        <v>48</v>
      </c>
      <c r="M26" s="537"/>
      <c r="N26" s="537">
        <v>77</v>
      </c>
      <c r="O26" s="537">
        <v>50</v>
      </c>
      <c r="P26" s="537">
        <v>27</v>
      </c>
      <c r="Q26" s="537"/>
      <c r="R26" s="537">
        <v>51</v>
      </c>
      <c r="S26" s="537">
        <v>27</v>
      </c>
      <c r="T26" s="537">
        <v>24</v>
      </c>
      <c r="U26" s="537"/>
      <c r="V26" s="537"/>
      <c r="W26" s="537"/>
      <c r="X26" s="537"/>
      <c r="Y26" s="537"/>
      <c r="Z26" s="537"/>
      <c r="AA26" s="537"/>
      <c r="AB26" s="537"/>
    </row>
    <row r="27" spans="1:28" ht="15.75" customHeight="1" x14ac:dyDescent="0.2">
      <c r="A27" s="253" t="s">
        <v>379</v>
      </c>
      <c r="B27" s="516">
        <f t="shared" si="11"/>
        <v>46</v>
      </c>
      <c r="C27" s="516">
        <f t="shared" si="12"/>
        <v>36</v>
      </c>
      <c r="D27" s="516">
        <f t="shared" si="13"/>
        <v>10</v>
      </c>
      <c r="E27" s="537"/>
      <c r="F27" s="537">
        <v>5</v>
      </c>
      <c r="G27" s="537">
        <v>4</v>
      </c>
      <c r="H27" s="537">
        <v>1</v>
      </c>
      <c r="I27" s="537"/>
      <c r="J27" s="537">
        <v>21</v>
      </c>
      <c r="K27" s="537">
        <v>15</v>
      </c>
      <c r="L27" s="537">
        <v>6</v>
      </c>
      <c r="M27" s="537"/>
      <c r="N27" s="537">
        <v>11</v>
      </c>
      <c r="O27" s="537">
        <v>9</v>
      </c>
      <c r="P27" s="537">
        <v>2</v>
      </c>
      <c r="Q27" s="537"/>
      <c r="R27" s="537">
        <v>4</v>
      </c>
      <c r="S27" s="537">
        <v>4</v>
      </c>
      <c r="T27" s="537"/>
      <c r="U27" s="537"/>
      <c r="V27" s="537"/>
      <c r="W27" s="537"/>
      <c r="X27" s="537"/>
      <c r="Y27" s="537"/>
      <c r="Z27" s="537">
        <f>1+4</f>
        <v>5</v>
      </c>
      <c r="AA27" s="537">
        <f>1+3</f>
        <v>4</v>
      </c>
      <c r="AB27" s="537">
        <v>1</v>
      </c>
    </row>
    <row r="28" spans="1:28" ht="15.75" customHeight="1" x14ac:dyDescent="0.2">
      <c r="A28" s="253" t="s">
        <v>380</v>
      </c>
      <c r="B28" s="516">
        <f t="shared" si="11"/>
        <v>5145</v>
      </c>
      <c r="C28" s="516">
        <f t="shared" si="12"/>
        <v>4294</v>
      </c>
      <c r="D28" s="516">
        <f t="shared" si="13"/>
        <v>851</v>
      </c>
      <c r="E28" s="537"/>
      <c r="F28" s="537">
        <v>764</v>
      </c>
      <c r="G28" s="537">
        <v>647</v>
      </c>
      <c r="H28" s="537">
        <v>117</v>
      </c>
      <c r="I28" s="537"/>
      <c r="J28" s="537">
        <v>2959</v>
      </c>
      <c r="K28" s="537">
        <v>2463</v>
      </c>
      <c r="L28" s="537">
        <v>496</v>
      </c>
      <c r="M28" s="537"/>
      <c r="N28" s="537">
        <v>981</v>
      </c>
      <c r="O28" s="537">
        <v>815</v>
      </c>
      <c r="P28" s="537">
        <v>166</v>
      </c>
      <c r="Q28" s="537"/>
      <c r="R28" s="537">
        <v>440</v>
      </c>
      <c r="S28" s="537">
        <v>368</v>
      </c>
      <c r="T28" s="537">
        <v>72</v>
      </c>
      <c r="U28" s="537"/>
      <c r="V28" s="537">
        <v>1</v>
      </c>
      <c r="W28" s="537">
        <v>1</v>
      </c>
      <c r="X28" s="537">
        <f t="shared" ref="X28:X32" si="15">+V28-W28</f>
        <v>0</v>
      </c>
      <c r="Y28" s="537"/>
      <c r="Z28" s="537"/>
      <c r="AA28" s="537"/>
      <c r="AB28" s="537"/>
    </row>
    <row r="29" spans="1:28" ht="15.75" customHeight="1" x14ac:dyDescent="0.2">
      <c r="A29" s="168" t="s">
        <v>482</v>
      </c>
      <c r="B29" s="516">
        <f t="shared" si="11"/>
        <v>27433</v>
      </c>
      <c r="C29" s="516">
        <f t="shared" si="12"/>
        <v>19568</v>
      </c>
      <c r="D29" s="516">
        <f t="shared" si="13"/>
        <v>7865</v>
      </c>
      <c r="E29" s="516"/>
      <c r="F29" s="516">
        <v>2711</v>
      </c>
      <c r="G29" s="516">
        <v>2011</v>
      </c>
      <c r="H29" s="516">
        <v>700</v>
      </c>
      <c r="I29" s="516"/>
      <c r="J29" s="516">
        <v>23358</v>
      </c>
      <c r="K29" s="516">
        <v>16720</v>
      </c>
      <c r="L29" s="516">
        <v>6638</v>
      </c>
      <c r="M29" s="516"/>
      <c r="N29" s="516">
        <v>840</v>
      </c>
      <c r="O29" s="516">
        <v>554</v>
      </c>
      <c r="P29" s="516">
        <v>286</v>
      </c>
      <c r="Q29" s="516"/>
      <c r="R29" s="516">
        <v>521</v>
      </c>
      <c r="S29" s="516">
        <v>282</v>
      </c>
      <c r="T29" s="516">
        <v>239</v>
      </c>
      <c r="U29" s="516"/>
      <c r="V29" s="516">
        <f>2+1</f>
        <v>3</v>
      </c>
      <c r="W29" s="516">
        <v>1</v>
      </c>
      <c r="X29" s="516">
        <f t="shared" si="15"/>
        <v>2</v>
      </c>
      <c r="Y29" s="516"/>
      <c r="Z29" s="516"/>
      <c r="AA29" s="516"/>
      <c r="AB29" s="516"/>
    </row>
    <row r="30" spans="1:28" ht="15.75" customHeight="1" x14ac:dyDescent="0.2">
      <c r="A30" s="168" t="s">
        <v>483</v>
      </c>
      <c r="B30" s="516">
        <f t="shared" si="11"/>
        <v>74641</v>
      </c>
      <c r="C30" s="516">
        <f t="shared" si="12"/>
        <v>41905</v>
      </c>
      <c r="D30" s="516">
        <f t="shared" si="13"/>
        <v>32736</v>
      </c>
      <c r="E30" s="537"/>
      <c r="F30" s="537">
        <v>909</v>
      </c>
      <c r="G30" s="537">
        <v>613</v>
      </c>
      <c r="H30" s="537">
        <v>296</v>
      </c>
      <c r="I30" s="537"/>
      <c r="J30" s="537">
        <v>58248</v>
      </c>
      <c r="K30" s="537">
        <v>32727</v>
      </c>
      <c r="L30" s="537">
        <v>25521</v>
      </c>
      <c r="M30" s="537"/>
      <c r="N30" s="537">
        <v>9226</v>
      </c>
      <c r="O30" s="537">
        <v>5206</v>
      </c>
      <c r="P30" s="537">
        <v>4020</v>
      </c>
      <c r="Q30" s="537"/>
      <c r="R30" s="537">
        <v>6254</v>
      </c>
      <c r="S30" s="537">
        <v>3355</v>
      </c>
      <c r="T30" s="537">
        <v>2899</v>
      </c>
      <c r="U30" s="537"/>
      <c r="V30" s="537">
        <f>1+1+2</f>
        <v>4</v>
      </c>
      <c r="W30" s="537">
        <f>1+1+2</f>
        <v>4</v>
      </c>
      <c r="X30" s="537">
        <f t="shared" si="15"/>
        <v>0</v>
      </c>
      <c r="Y30" s="537"/>
      <c r="Z30" s="537"/>
      <c r="AA30" s="537"/>
      <c r="AB30" s="537"/>
    </row>
    <row r="31" spans="1:28" ht="15.75" customHeight="1" x14ac:dyDescent="0.2">
      <c r="A31" s="168" t="s">
        <v>409</v>
      </c>
      <c r="B31" s="516">
        <f t="shared" si="11"/>
        <v>30511</v>
      </c>
      <c r="C31" s="516">
        <f t="shared" si="12"/>
        <v>19739</v>
      </c>
      <c r="D31" s="516">
        <f t="shared" si="13"/>
        <v>10772</v>
      </c>
      <c r="E31" s="537"/>
      <c r="F31" s="537">
        <v>10034</v>
      </c>
      <c r="G31" s="537">
        <v>6462</v>
      </c>
      <c r="H31" s="537">
        <v>3572</v>
      </c>
      <c r="I31" s="537"/>
      <c r="J31" s="537">
        <v>20227</v>
      </c>
      <c r="K31" s="537">
        <v>13109</v>
      </c>
      <c r="L31" s="537">
        <v>7118</v>
      </c>
      <c r="M31" s="537"/>
      <c r="N31" s="537">
        <v>174</v>
      </c>
      <c r="O31" s="537">
        <v>115</v>
      </c>
      <c r="P31" s="537">
        <v>59</v>
      </c>
      <c r="Q31" s="537"/>
      <c r="R31" s="537">
        <v>74</v>
      </c>
      <c r="S31" s="537">
        <v>51</v>
      </c>
      <c r="T31" s="537">
        <v>23</v>
      </c>
      <c r="U31" s="537"/>
      <c r="V31" s="537">
        <f>1+1</f>
        <v>2</v>
      </c>
      <c r="W31" s="537">
        <v>2</v>
      </c>
      <c r="X31" s="537">
        <f t="shared" si="15"/>
        <v>0</v>
      </c>
      <c r="Y31" s="537"/>
      <c r="Z31" s="537"/>
      <c r="AA31" s="537"/>
      <c r="AB31" s="537"/>
    </row>
    <row r="32" spans="1:28" ht="15.75" customHeight="1" thickBot="1" x14ac:dyDescent="0.25">
      <c r="A32" s="253" t="s">
        <v>381</v>
      </c>
      <c r="B32" s="516">
        <f t="shared" si="11"/>
        <v>4223</v>
      </c>
      <c r="C32" s="516">
        <f t="shared" si="12"/>
        <v>2474</v>
      </c>
      <c r="D32" s="516">
        <f t="shared" si="13"/>
        <v>1749</v>
      </c>
      <c r="E32" s="537"/>
      <c r="F32" s="537">
        <v>349</v>
      </c>
      <c r="G32" s="537">
        <v>226</v>
      </c>
      <c r="H32" s="537">
        <v>123</v>
      </c>
      <c r="I32" s="537"/>
      <c r="J32" s="537">
        <v>1395</v>
      </c>
      <c r="K32" s="537">
        <v>859</v>
      </c>
      <c r="L32" s="537">
        <v>536</v>
      </c>
      <c r="M32" s="537"/>
      <c r="N32" s="537">
        <v>1554</v>
      </c>
      <c r="O32" s="537">
        <v>902</v>
      </c>
      <c r="P32" s="537">
        <v>652</v>
      </c>
      <c r="Q32" s="537"/>
      <c r="R32" s="537">
        <v>872</v>
      </c>
      <c r="S32" s="537">
        <v>455</v>
      </c>
      <c r="T32" s="537">
        <v>417</v>
      </c>
      <c r="U32" s="537"/>
      <c r="V32" s="537">
        <f>14+31+4+2+2</f>
        <v>53</v>
      </c>
      <c r="W32" s="537">
        <f>10+17+3+2</f>
        <v>32</v>
      </c>
      <c r="X32" s="537">
        <f t="shared" si="15"/>
        <v>21</v>
      </c>
      <c r="Y32" s="537"/>
      <c r="Z32" s="537"/>
      <c r="AA32" s="537"/>
      <c r="AB32" s="537"/>
    </row>
    <row r="33" spans="1:28" s="371" customFormat="1" ht="15" customHeight="1" x14ac:dyDescent="0.2">
      <c r="A33" s="286" t="s">
        <v>480</v>
      </c>
      <c r="B33" s="644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4"/>
      <c r="Y33" s="644"/>
      <c r="Z33" s="644"/>
      <c r="AA33" s="644"/>
      <c r="AB33" s="644"/>
    </row>
    <row r="34" spans="1:28" s="371" customFormat="1" ht="15" customHeight="1" x14ac:dyDescent="0.2">
      <c r="A34" s="376" t="s">
        <v>528</v>
      </c>
      <c r="B34" s="645"/>
      <c r="C34" s="645"/>
      <c r="D34" s="645"/>
      <c r="E34" s="645"/>
      <c r="F34" s="645"/>
      <c r="G34" s="645"/>
      <c r="H34" s="645"/>
      <c r="I34" s="645"/>
      <c r="J34" s="645"/>
      <c r="K34" s="645"/>
      <c r="L34" s="645"/>
      <c r="M34" s="645"/>
      <c r="N34" s="645"/>
      <c r="O34" s="645"/>
      <c r="P34" s="645"/>
      <c r="Q34" s="645"/>
      <c r="R34" s="645"/>
      <c r="S34" s="645"/>
      <c r="T34" s="645"/>
      <c r="U34" s="645"/>
      <c r="V34" s="645"/>
      <c r="W34" s="645"/>
      <c r="X34" s="645"/>
      <c r="Y34" s="645"/>
      <c r="Z34" s="645"/>
      <c r="AA34" s="645"/>
      <c r="AB34" s="645"/>
    </row>
    <row r="35" spans="1:28" s="371" customFormat="1" ht="15" customHeight="1" x14ac:dyDescent="0.2">
      <c r="A35" s="368" t="s">
        <v>529</v>
      </c>
      <c r="B35" s="542"/>
      <c r="C35" s="542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</row>
    <row r="36" spans="1:28" s="371" customFormat="1" ht="15" customHeight="1" x14ac:dyDescent="0.2">
      <c r="A36" s="285" t="s">
        <v>530</v>
      </c>
      <c r="B36" s="542"/>
      <c r="C36" s="542"/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</row>
    <row r="37" spans="1:28" s="371" customFormat="1" ht="15" customHeight="1" x14ac:dyDescent="0.2">
      <c r="A37" s="46" t="s">
        <v>24</v>
      </c>
      <c r="B37" s="542"/>
      <c r="C37" s="542"/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</row>
  </sheetData>
  <mergeCells count="14">
    <mergeCell ref="R7:T7"/>
    <mergeCell ref="V7:X7"/>
    <mergeCell ref="Z7:AB7"/>
    <mergeCell ref="A1:AB1"/>
    <mergeCell ref="A2:AB2"/>
    <mergeCell ref="A3:AB3"/>
    <mergeCell ref="A4:AB4"/>
    <mergeCell ref="A6:AB6"/>
    <mergeCell ref="A7:A8"/>
    <mergeCell ref="B7:D7"/>
    <mergeCell ref="F7:H7"/>
    <mergeCell ref="J7:L7"/>
    <mergeCell ref="N7:P7"/>
    <mergeCell ref="A5:AB5"/>
  </mergeCells>
  <conditionalFormatting sqref="B19:AB33 B12:U12 Y12:AB12 B14:U16 B17:W18 Y14:AB18 B10:AB11">
    <cfRule type="cellIs" dxfId="120" priority="5" operator="equal">
      <formula>0</formula>
    </cfRule>
  </conditionalFormatting>
  <conditionalFormatting sqref="V12:X12 V15:X15 V14:W14 V16:W16">
    <cfRule type="cellIs" dxfId="119" priority="4" operator="equal">
      <formula>0</formula>
    </cfRule>
  </conditionalFormatting>
  <conditionalFormatting sqref="B13:U13 Y13:AB13">
    <cfRule type="cellIs" dxfId="118" priority="3" operator="equal">
      <formula>0</formula>
    </cfRule>
  </conditionalFormatting>
  <conditionalFormatting sqref="V13:X13 X14">
    <cfRule type="cellIs" dxfId="117" priority="2" operator="equal">
      <formula>0</formula>
    </cfRule>
  </conditionalFormatting>
  <conditionalFormatting sqref="X16:X18">
    <cfRule type="cellIs" dxfId="116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59055118110236227" bottom="0.19685039370078741" header="0" footer="0"/>
  <pageSetup scale="72" fitToHeight="0" orientation="landscape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8"/>
  <sheetViews>
    <sheetView showGridLines="0" zoomScaleNormal="100" zoomScaleSheetLayoutView="100" workbookViewId="0">
      <selection activeCell="C15" sqref="C15"/>
    </sheetView>
  </sheetViews>
  <sheetFormatPr baseColWidth="10" defaultColWidth="11" defaultRowHeight="12.75" x14ac:dyDescent="0.2"/>
  <cols>
    <col min="1" max="1" width="34.5" style="168" customWidth="1"/>
    <col min="2" max="2" width="6.25" style="517" customWidth="1"/>
    <col min="3" max="4" width="6" style="517" customWidth="1"/>
    <col min="5" max="5" width="1.125" style="517" customWidth="1"/>
    <col min="6" max="8" width="5.75" style="517" customWidth="1"/>
    <col min="9" max="9" width="1" style="517" customWidth="1"/>
    <col min="10" max="10" width="6.25" style="517" customWidth="1"/>
    <col min="11" max="12" width="5.75" style="517" customWidth="1"/>
    <col min="13" max="13" width="1" style="517" customWidth="1"/>
    <col min="14" max="16" width="5.75" style="517" customWidth="1"/>
    <col min="17" max="17" width="1" style="517" customWidth="1"/>
    <col min="18" max="20" width="5.75" style="517" customWidth="1"/>
    <col min="21" max="21" width="1" style="517" customWidth="1"/>
    <col min="22" max="24" width="5.75" style="517" customWidth="1"/>
    <col min="25" max="25" width="1" style="517" customWidth="1"/>
    <col min="26" max="28" width="5.75" style="517" customWidth="1"/>
    <col min="29" max="16384" width="11" style="134"/>
  </cols>
  <sheetData>
    <row r="1" spans="1:29" ht="15" customHeight="1" x14ac:dyDescent="0.25">
      <c r="A1" s="796" t="s">
        <v>879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customHeight="1" x14ac:dyDescent="0.25">
      <c r="A4" s="797" t="s">
        <v>579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7" t="s">
        <v>408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A5" s="797"/>
      <c r="AB5" s="797"/>
    </row>
    <row r="6" spans="1:29" ht="15" x14ac:dyDescent="0.25">
      <c r="A6" s="797" t="s">
        <v>206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797"/>
      <c r="R6" s="797"/>
      <c r="S6" s="797"/>
      <c r="T6" s="797"/>
      <c r="U6" s="797"/>
      <c r="V6" s="797"/>
      <c r="W6" s="797"/>
      <c r="X6" s="797"/>
      <c r="Y6" s="797"/>
      <c r="Z6" s="797"/>
      <c r="AA6" s="797"/>
      <c r="AB6" s="797"/>
    </row>
    <row r="7" spans="1:29" ht="15" x14ac:dyDescent="0.25">
      <c r="A7" s="798" t="s">
        <v>210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798"/>
      <c r="R7" s="798"/>
      <c r="S7" s="798"/>
      <c r="T7" s="798"/>
      <c r="U7" s="798"/>
      <c r="V7" s="798"/>
      <c r="W7" s="798"/>
      <c r="X7" s="798"/>
      <c r="Y7" s="798"/>
      <c r="Z7" s="798"/>
      <c r="AA7" s="798"/>
      <c r="AB7" s="798"/>
    </row>
    <row r="8" spans="1:29" s="503" customFormat="1" ht="27.75" customHeight="1" x14ac:dyDescent="0.25">
      <c r="A8" s="800" t="s">
        <v>405</v>
      </c>
      <c r="B8" s="795" t="s">
        <v>0</v>
      </c>
      <c r="C8" s="795"/>
      <c r="D8" s="795"/>
      <c r="E8" s="511"/>
      <c r="F8" s="823" t="s">
        <v>385</v>
      </c>
      <c r="G8" s="823"/>
      <c r="H8" s="823"/>
      <c r="I8" s="511"/>
      <c r="J8" s="795" t="s">
        <v>6</v>
      </c>
      <c r="K8" s="795"/>
      <c r="L8" s="795"/>
      <c r="M8" s="511"/>
      <c r="N8" s="795" t="s">
        <v>356</v>
      </c>
      <c r="O8" s="795"/>
      <c r="P8" s="795"/>
      <c r="Q8" s="511"/>
      <c r="R8" s="823" t="s">
        <v>403</v>
      </c>
      <c r="S8" s="823"/>
      <c r="T8" s="823"/>
      <c r="U8" s="511"/>
      <c r="V8" s="795" t="s">
        <v>623</v>
      </c>
      <c r="W8" s="795"/>
      <c r="X8" s="795"/>
      <c r="Y8" s="511"/>
      <c r="Z8" s="823" t="s">
        <v>479</v>
      </c>
      <c r="AA8" s="795"/>
      <c r="AB8" s="795"/>
    </row>
    <row r="9" spans="1:29" s="503" customFormat="1" ht="27.75" customHeight="1" x14ac:dyDescent="0.25">
      <c r="A9" s="800"/>
      <c r="B9" s="513" t="s">
        <v>0</v>
      </c>
      <c r="C9" s="513" t="s">
        <v>15</v>
      </c>
      <c r="D9" s="513" t="s">
        <v>16</v>
      </c>
      <c r="E9" s="514"/>
      <c r="F9" s="513" t="s">
        <v>0</v>
      </c>
      <c r="G9" s="513" t="s">
        <v>15</v>
      </c>
      <c r="H9" s="513" t="s">
        <v>16</v>
      </c>
      <c r="I9" s="513"/>
      <c r="J9" s="513" t="s">
        <v>0</v>
      </c>
      <c r="K9" s="513" t="s">
        <v>15</v>
      </c>
      <c r="L9" s="513" t="s">
        <v>16</v>
      </c>
      <c r="M9" s="514"/>
      <c r="N9" s="513" t="s">
        <v>0</v>
      </c>
      <c r="O9" s="513" t="s">
        <v>15</v>
      </c>
      <c r="P9" s="513" t="s">
        <v>16</v>
      </c>
      <c r="Q9" s="514"/>
      <c r="R9" s="513" t="s">
        <v>0</v>
      </c>
      <c r="S9" s="513" t="s">
        <v>15</v>
      </c>
      <c r="T9" s="513" t="s">
        <v>16</v>
      </c>
      <c r="U9" s="514"/>
      <c r="V9" s="513" t="s">
        <v>0</v>
      </c>
      <c r="W9" s="513" t="s">
        <v>15</v>
      </c>
      <c r="X9" s="513" t="s">
        <v>16</v>
      </c>
      <c r="Y9" s="514"/>
      <c r="Z9" s="513" t="s">
        <v>0</v>
      </c>
      <c r="AA9" s="513" t="s">
        <v>15</v>
      </c>
      <c r="AB9" s="513" t="s">
        <v>16</v>
      </c>
    </row>
    <row r="10" spans="1:29" s="169" customFormat="1" x14ac:dyDescent="0.2">
      <c r="A10" s="170"/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</row>
    <row r="11" spans="1:29" s="555" customFormat="1" ht="15.75" customHeight="1" x14ac:dyDescent="0.2">
      <c r="A11" s="173" t="s">
        <v>0</v>
      </c>
      <c r="B11" s="554">
        <f>+B13+B14+B15+B16+B17+B18+B19+B20+B24+B28+B29+B30+B31+B32+B33</f>
        <v>125245</v>
      </c>
      <c r="C11" s="554">
        <f t="shared" ref="C11:D11" si="0">+C13+C15+C16+C17+C18+C19+C20+C24+C28+C29+C30+C31+C32+C33</f>
        <v>76046</v>
      </c>
      <c r="D11" s="554">
        <f t="shared" si="0"/>
        <v>47707</v>
      </c>
      <c r="E11" s="554"/>
      <c r="F11" s="554">
        <f>+F13+F14+F15+F16+F17+F18+F19+F20+F24+F28+F29+F30+F31+F32+F33</f>
        <v>9689</v>
      </c>
      <c r="G11" s="554">
        <f t="shared" ref="G11:H11" si="1">+G13+G15+G16+G17+G18+G19+G20+G24+G28+G29+G30+G31+G32+G33</f>
        <v>6382</v>
      </c>
      <c r="H11" s="554">
        <f t="shared" si="1"/>
        <v>3182</v>
      </c>
      <c r="I11" s="554"/>
      <c r="J11" s="554">
        <f>+J13+J14+J15+J16+J17+J18+J19+J20+J24+J28+J29+J30+J31+J32+J33</f>
        <v>102976</v>
      </c>
      <c r="K11" s="554">
        <f t="shared" ref="K11:L11" si="2">+K13+K15+K16+K17+K18+K19+K20+K24+K28+K29+K30+K31+K32+K33</f>
        <v>62826</v>
      </c>
      <c r="L11" s="554">
        <f t="shared" si="2"/>
        <v>39536</v>
      </c>
      <c r="M11" s="554"/>
      <c r="N11" s="554">
        <f>+N13+N14+N15+N16+N17+N18+N19+N20+N24+N28+N29+N30+N31+N32+N33</f>
        <v>6966</v>
      </c>
      <c r="O11" s="554">
        <f t="shared" ref="O11:P11" si="3">+O13+O15+O16+O17+O18+O19+O20+O24+O28+O29+O30+O31+O32+O33</f>
        <v>3973</v>
      </c>
      <c r="P11" s="554">
        <f t="shared" si="3"/>
        <v>2647</v>
      </c>
      <c r="Q11" s="554"/>
      <c r="R11" s="554">
        <f>+R13+R14+R15+R16+R17+R18+R19+R20+R24+R28+R29+R30+R31+R32+R33</f>
        <v>4869</v>
      </c>
      <c r="S11" s="554">
        <f t="shared" ref="S11:T11" si="4">+S13+S15+S16+S17+S18+S19+S20+S24+S28+S29+S30+S31+S32+S33</f>
        <v>2497</v>
      </c>
      <c r="T11" s="554">
        <f t="shared" si="4"/>
        <v>2048</v>
      </c>
      <c r="U11" s="554"/>
      <c r="V11" s="554">
        <f>+V13+V14+V15+V16+V17+V18+V19+V20+V24+V28+V29+V30+V31+V32+V33</f>
        <v>218</v>
      </c>
      <c r="W11" s="554">
        <f t="shared" ref="W11:X11" si="5">+W13+W15+W16+W17+W18+W19+W20+W24+W28+W29+W30+W31+W32+W33</f>
        <v>86</v>
      </c>
      <c r="X11" s="554">
        <f t="shared" si="5"/>
        <v>49</v>
      </c>
      <c r="Y11" s="554"/>
      <c r="Z11" s="554">
        <f>+Z13+Z14+Z15+Z16+Z17+Z18+Z19+Z20+Z24+Z28+Z29+Z30+Z31+Z32+Z33</f>
        <v>527</v>
      </c>
      <c r="AA11" s="554">
        <f t="shared" ref="AA11:AB11" si="6">+AA13+AA15+AA16+AA17+AA18+AA19+AA20+AA24+AA28+AA29+AA30+AA31+AA32+AA33</f>
        <v>282</v>
      </c>
      <c r="AB11" s="554">
        <f t="shared" si="6"/>
        <v>245</v>
      </c>
    </row>
    <row r="12" spans="1:29" x14ac:dyDescent="0.2">
      <c r="A12" s="249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>
        <f t="shared" ref="AB12" si="7">+AB18+AB23</f>
        <v>0</v>
      </c>
    </row>
    <row r="13" spans="1:29" ht="15.75" customHeight="1" x14ac:dyDescent="0.2">
      <c r="A13" s="253" t="s">
        <v>484</v>
      </c>
      <c r="B13" s="516">
        <f>+F13+J13+N13+R13+V13+Z13</f>
        <v>7</v>
      </c>
      <c r="C13" s="516">
        <f t="shared" ref="C13:D13" si="8">+G13+K13+O13+S13+W13+AA13</f>
        <v>5</v>
      </c>
      <c r="D13" s="516">
        <f t="shared" si="8"/>
        <v>2</v>
      </c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7">
        <v>7</v>
      </c>
      <c r="W13" s="517">
        <v>5</v>
      </c>
      <c r="X13" s="517">
        <f>+V13-W13</f>
        <v>2</v>
      </c>
      <c r="Y13" s="516"/>
      <c r="Z13" s="516"/>
      <c r="AA13" s="516"/>
      <c r="AB13" s="516">
        <f>+AB19</f>
        <v>0</v>
      </c>
    </row>
    <row r="14" spans="1:29" ht="15.75" customHeight="1" x14ac:dyDescent="0.2">
      <c r="A14" s="253" t="s">
        <v>369</v>
      </c>
      <c r="B14" s="516">
        <f>+F14+J14+N14+R14+V14+Z14</f>
        <v>1492</v>
      </c>
      <c r="C14" s="516">
        <f t="shared" ref="C14" si="9">+G14+K14+O14+S14+W14+AA14</f>
        <v>874</v>
      </c>
      <c r="D14" s="516">
        <f t="shared" ref="D14" si="10">+H14+L14+P14+T14+X14+AB14</f>
        <v>618</v>
      </c>
      <c r="E14" s="516"/>
      <c r="F14" s="516">
        <v>125</v>
      </c>
      <c r="G14" s="516">
        <v>74</v>
      </c>
      <c r="H14" s="516">
        <v>51</v>
      </c>
      <c r="I14" s="516"/>
      <c r="J14" s="516">
        <v>614</v>
      </c>
      <c r="K14" s="516">
        <v>363</v>
      </c>
      <c r="L14" s="516">
        <v>251</v>
      </c>
      <c r="M14" s="516"/>
      <c r="N14" s="516">
        <v>346</v>
      </c>
      <c r="O14" s="516">
        <v>204</v>
      </c>
      <c r="P14" s="516">
        <v>142</v>
      </c>
      <c r="Q14" s="516"/>
      <c r="R14" s="516">
        <v>324</v>
      </c>
      <c r="S14" s="516">
        <v>187</v>
      </c>
      <c r="T14" s="516">
        <v>137</v>
      </c>
      <c r="U14" s="516"/>
      <c r="V14" s="517">
        <f>33+21+10+3+8+8</f>
        <v>83</v>
      </c>
      <c r="W14" s="517">
        <f>23+12+5+1+1+4</f>
        <v>46</v>
      </c>
      <c r="X14" s="517">
        <f>+V14-W14</f>
        <v>37</v>
      </c>
      <c r="Y14" s="516"/>
      <c r="Z14" s="516"/>
      <c r="AA14" s="516"/>
      <c r="AB14" s="516">
        <f>+AB20</f>
        <v>0</v>
      </c>
    </row>
    <row r="15" spans="1:29" ht="15.75" customHeight="1" x14ac:dyDescent="0.2">
      <c r="A15" s="253" t="s">
        <v>370</v>
      </c>
      <c r="B15" s="516">
        <f t="shared" ref="B15:D33" si="11">+F15+J15+N15+R15+V15+Z15</f>
        <v>625</v>
      </c>
      <c r="C15" s="516">
        <f t="shared" ref="C15:D29" si="12">+G15+K15+O15+S15+W15+AA15</f>
        <v>376</v>
      </c>
      <c r="D15" s="516">
        <f t="shared" si="12"/>
        <v>249</v>
      </c>
      <c r="E15" s="516"/>
      <c r="F15" s="516">
        <v>71</v>
      </c>
      <c r="G15" s="516">
        <v>47</v>
      </c>
      <c r="H15" s="516">
        <v>24</v>
      </c>
      <c r="I15" s="516"/>
      <c r="J15" s="516">
        <v>446</v>
      </c>
      <c r="K15" s="516">
        <v>263</v>
      </c>
      <c r="L15" s="516">
        <v>183</v>
      </c>
      <c r="M15" s="516"/>
      <c r="N15" s="516">
        <v>76</v>
      </c>
      <c r="O15" s="516">
        <v>43</v>
      </c>
      <c r="P15" s="516">
        <v>33</v>
      </c>
      <c r="Q15" s="516"/>
      <c r="R15" s="516">
        <v>25</v>
      </c>
      <c r="S15" s="516">
        <v>18</v>
      </c>
      <c r="T15" s="516">
        <v>7</v>
      </c>
      <c r="U15" s="516"/>
      <c r="V15" s="524">
        <f>4+1+1+1</f>
        <v>7</v>
      </c>
      <c r="W15" s="524">
        <f>3+1+1</f>
        <v>5</v>
      </c>
      <c r="X15" s="517">
        <f>+V15-W15</f>
        <v>2</v>
      </c>
      <c r="Y15" s="516"/>
      <c r="Z15" s="516"/>
      <c r="AA15" s="516"/>
      <c r="AB15" s="516">
        <f t="shared" ref="AB15" si="13">+AB20</f>
        <v>0</v>
      </c>
    </row>
    <row r="16" spans="1:29" ht="15.75" customHeight="1" x14ac:dyDescent="0.2">
      <c r="A16" s="253" t="s">
        <v>371</v>
      </c>
      <c r="B16" s="516">
        <f t="shared" si="11"/>
        <v>193</v>
      </c>
      <c r="C16" s="516">
        <f t="shared" si="12"/>
        <v>103</v>
      </c>
      <c r="D16" s="516">
        <f t="shared" si="12"/>
        <v>90</v>
      </c>
      <c r="E16" s="516"/>
      <c r="F16" s="516">
        <v>10</v>
      </c>
      <c r="G16" s="516">
        <v>5</v>
      </c>
      <c r="H16" s="516">
        <v>5</v>
      </c>
      <c r="I16" s="516"/>
      <c r="J16" s="516">
        <v>55</v>
      </c>
      <c r="K16" s="516">
        <v>28</v>
      </c>
      <c r="L16" s="516">
        <v>27</v>
      </c>
      <c r="M16" s="516"/>
      <c r="N16" s="516">
        <v>19</v>
      </c>
      <c r="O16" s="516">
        <v>11</v>
      </c>
      <c r="P16" s="516">
        <v>8</v>
      </c>
      <c r="Q16" s="516"/>
      <c r="R16" s="516">
        <v>12</v>
      </c>
      <c r="S16" s="516">
        <v>6</v>
      </c>
      <c r="T16" s="516">
        <v>6</v>
      </c>
      <c r="U16" s="516"/>
      <c r="V16" s="524"/>
      <c r="W16" s="524"/>
      <c r="X16" s="524"/>
      <c r="Y16" s="516"/>
      <c r="Z16" s="516">
        <f>6+36+55</f>
        <v>97</v>
      </c>
      <c r="AA16" s="516">
        <f>2+19+32</f>
        <v>53</v>
      </c>
      <c r="AB16" s="516">
        <f>+Z16-AA16</f>
        <v>44</v>
      </c>
    </row>
    <row r="17" spans="1:28" ht="15.75" customHeight="1" x14ac:dyDescent="0.2">
      <c r="A17" s="253" t="s">
        <v>372</v>
      </c>
      <c r="B17" s="516">
        <f t="shared" si="11"/>
        <v>4064</v>
      </c>
      <c r="C17" s="516">
        <f t="shared" si="12"/>
        <v>2030</v>
      </c>
      <c r="D17" s="516">
        <f t="shared" si="12"/>
        <v>2034</v>
      </c>
      <c r="E17" s="516"/>
      <c r="F17" s="516">
        <v>230</v>
      </c>
      <c r="G17" s="516">
        <v>116</v>
      </c>
      <c r="H17" s="516">
        <v>114</v>
      </c>
      <c r="I17" s="516"/>
      <c r="J17" s="516">
        <v>2861</v>
      </c>
      <c r="K17" s="516">
        <v>1410</v>
      </c>
      <c r="L17" s="516">
        <v>1451</v>
      </c>
      <c r="M17" s="516"/>
      <c r="N17" s="516">
        <v>274</v>
      </c>
      <c r="O17" s="516">
        <v>143</v>
      </c>
      <c r="P17" s="516">
        <v>131</v>
      </c>
      <c r="Q17" s="516"/>
      <c r="R17" s="516">
        <v>224</v>
      </c>
      <c r="S17" s="516">
        <v>104</v>
      </c>
      <c r="T17" s="516">
        <v>120</v>
      </c>
      <c r="U17" s="516"/>
      <c r="V17" s="524">
        <f>48+2</f>
        <v>50</v>
      </c>
      <c r="W17" s="524">
        <f>31+1</f>
        <v>32</v>
      </c>
      <c r="X17" s="517">
        <f>+V17-W17</f>
        <v>18</v>
      </c>
      <c r="Y17" s="516"/>
      <c r="Z17" s="516">
        <f>29+168+228</f>
        <v>425</v>
      </c>
      <c r="AA17" s="516">
        <f>19+82+124</f>
        <v>225</v>
      </c>
      <c r="AB17" s="516">
        <f>+Z17-AA17</f>
        <v>200</v>
      </c>
    </row>
    <row r="18" spans="1:28" ht="15.75" customHeight="1" x14ac:dyDescent="0.2">
      <c r="A18" s="253" t="s">
        <v>373</v>
      </c>
      <c r="B18" s="516">
        <f t="shared" si="11"/>
        <v>7764</v>
      </c>
      <c r="C18" s="516">
        <f t="shared" si="12"/>
        <v>4724</v>
      </c>
      <c r="D18" s="516">
        <f t="shared" si="12"/>
        <v>3040</v>
      </c>
      <c r="E18" s="600"/>
      <c r="F18" s="516">
        <v>123</v>
      </c>
      <c r="G18" s="516">
        <v>78</v>
      </c>
      <c r="H18" s="516">
        <v>45</v>
      </c>
      <c r="I18" s="516"/>
      <c r="J18" s="516">
        <v>6743</v>
      </c>
      <c r="K18" s="516">
        <v>4106</v>
      </c>
      <c r="L18" s="516">
        <v>2637</v>
      </c>
      <c r="M18" s="516"/>
      <c r="N18" s="516">
        <v>600</v>
      </c>
      <c r="O18" s="516">
        <v>374</v>
      </c>
      <c r="P18" s="516">
        <v>226</v>
      </c>
      <c r="Q18" s="516"/>
      <c r="R18" s="516">
        <v>294</v>
      </c>
      <c r="S18" s="516">
        <v>163</v>
      </c>
      <c r="T18" s="516">
        <v>131</v>
      </c>
      <c r="U18" s="516"/>
      <c r="V18" s="516">
        <f>1+2+1</f>
        <v>4</v>
      </c>
      <c r="W18" s="516">
        <f>1+2</f>
        <v>3</v>
      </c>
      <c r="X18" s="517">
        <f>+V18-W18</f>
        <v>1</v>
      </c>
      <c r="Y18" s="516"/>
      <c r="Z18" s="516"/>
      <c r="AA18" s="516"/>
      <c r="AB18" s="516"/>
    </row>
    <row r="19" spans="1:28" ht="15.75" customHeight="1" x14ac:dyDescent="0.2">
      <c r="A19" s="253" t="s">
        <v>374</v>
      </c>
      <c r="B19" s="516">
        <f t="shared" si="11"/>
        <v>438</v>
      </c>
      <c r="C19" s="516">
        <f t="shared" si="12"/>
        <v>227</v>
      </c>
      <c r="D19" s="516">
        <f t="shared" si="12"/>
        <v>211</v>
      </c>
      <c r="E19" s="600"/>
      <c r="F19" s="516">
        <v>99</v>
      </c>
      <c r="G19" s="516">
        <v>51</v>
      </c>
      <c r="H19" s="516">
        <v>48</v>
      </c>
      <c r="I19" s="516"/>
      <c r="J19" s="516">
        <v>314</v>
      </c>
      <c r="K19" s="516">
        <v>160</v>
      </c>
      <c r="L19" s="516">
        <v>154</v>
      </c>
      <c r="M19" s="516"/>
      <c r="N19" s="516">
        <v>12</v>
      </c>
      <c r="O19" s="516">
        <v>9</v>
      </c>
      <c r="P19" s="516">
        <v>3</v>
      </c>
      <c r="Q19" s="516"/>
      <c r="R19" s="516">
        <v>9</v>
      </c>
      <c r="S19" s="516">
        <v>6</v>
      </c>
      <c r="T19" s="516">
        <v>3</v>
      </c>
      <c r="U19" s="516"/>
      <c r="V19" s="516">
        <v>4</v>
      </c>
      <c r="W19" s="516">
        <v>1</v>
      </c>
      <c r="X19" s="517">
        <f>+V19-W19</f>
        <v>3</v>
      </c>
      <c r="Y19" s="516"/>
      <c r="Z19" s="516"/>
      <c r="AA19" s="516"/>
      <c r="AB19" s="516"/>
    </row>
    <row r="20" spans="1:28" ht="15.75" customHeight="1" x14ac:dyDescent="0.2">
      <c r="A20" s="253" t="s">
        <v>375</v>
      </c>
      <c r="B20" s="516">
        <f t="shared" si="11"/>
        <v>326</v>
      </c>
      <c r="C20" s="516">
        <f t="shared" si="12"/>
        <v>166</v>
      </c>
      <c r="D20" s="516">
        <f t="shared" si="12"/>
        <v>160</v>
      </c>
      <c r="E20" s="600"/>
      <c r="F20" s="516">
        <v>20</v>
      </c>
      <c r="G20" s="516">
        <v>5</v>
      </c>
      <c r="H20" s="516">
        <v>15</v>
      </c>
      <c r="I20" s="516"/>
      <c r="J20" s="516">
        <v>169</v>
      </c>
      <c r="K20" s="516">
        <v>92</v>
      </c>
      <c r="L20" s="516">
        <v>77</v>
      </c>
      <c r="M20" s="516"/>
      <c r="N20" s="516">
        <v>63</v>
      </c>
      <c r="O20" s="516">
        <v>35</v>
      </c>
      <c r="P20" s="516">
        <v>28</v>
      </c>
      <c r="Q20" s="516"/>
      <c r="R20" s="516">
        <v>74</v>
      </c>
      <c r="S20" s="516">
        <v>34</v>
      </c>
      <c r="T20" s="516">
        <v>40</v>
      </c>
      <c r="U20" s="516"/>
      <c r="V20" s="516"/>
      <c r="W20" s="516"/>
      <c r="X20" s="516"/>
      <c r="Y20" s="516"/>
      <c r="Z20" s="516"/>
      <c r="AA20" s="516"/>
      <c r="AB20" s="516"/>
    </row>
    <row r="21" spans="1:28" ht="15.75" customHeight="1" x14ac:dyDescent="0.2">
      <c r="A21" s="255" t="s">
        <v>376</v>
      </c>
      <c r="B21" s="516">
        <f t="shared" si="11"/>
        <v>179</v>
      </c>
      <c r="C21" s="516">
        <f t="shared" si="12"/>
        <v>89</v>
      </c>
      <c r="D21" s="516">
        <f t="shared" si="12"/>
        <v>90</v>
      </c>
      <c r="E21" s="539"/>
      <c r="F21" s="537">
        <v>9</v>
      </c>
      <c r="G21" s="537">
        <v>2</v>
      </c>
      <c r="H21" s="537">
        <v>7</v>
      </c>
      <c r="I21" s="537"/>
      <c r="J21" s="537">
        <v>89</v>
      </c>
      <c r="K21" s="537">
        <v>47</v>
      </c>
      <c r="L21" s="537">
        <v>42</v>
      </c>
      <c r="M21" s="537"/>
      <c r="N21" s="537">
        <v>35</v>
      </c>
      <c r="O21" s="537">
        <v>17</v>
      </c>
      <c r="P21" s="537">
        <v>18</v>
      </c>
      <c r="Q21" s="537"/>
      <c r="R21" s="537">
        <v>46</v>
      </c>
      <c r="S21" s="537">
        <v>23</v>
      </c>
      <c r="T21" s="537">
        <v>23</v>
      </c>
      <c r="U21" s="537"/>
      <c r="V21" s="537"/>
      <c r="W21" s="537"/>
      <c r="X21" s="537"/>
      <c r="Y21" s="537"/>
      <c r="Z21" s="537"/>
      <c r="AA21" s="537"/>
      <c r="AB21" s="537"/>
    </row>
    <row r="22" spans="1:28" ht="15.75" customHeight="1" x14ac:dyDescent="0.2">
      <c r="A22" s="255" t="s">
        <v>377</v>
      </c>
      <c r="B22" s="516">
        <f t="shared" si="11"/>
        <v>75</v>
      </c>
      <c r="C22" s="516">
        <f t="shared" si="12"/>
        <v>38</v>
      </c>
      <c r="D22" s="516">
        <f t="shared" si="12"/>
        <v>37</v>
      </c>
      <c r="E22" s="537"/>
      <c r="F22" s="537">
        <v>9</v>
      </c>
      <c r="G22" s="537">
        <v>3</v>
      </c>
      <c r="H22" s="537">
        <v>6</v>
      </c>
      <c r="I22" s="537"/>
      <c r="J22" s="537">
        <v>48</v>
      </c>
      <c r="K22" s="537">
        <v>28</v>
      </c>
      <c r="L22" s="537">
        <v>20</v>
      </c>
      <c r="M22" s="537"/>
      <c r="N22" s="537">
        <v>5</v>
      </c>
      <c r="O22" s="537">
        <v>3</v>
      </c>
      <c r="P22" s="537">
        <v>2</v>
      </c>
      <c r="Q22" s="537"/>
      <c r="R22" s="537">
        <v>13</v>
      </c>
      <c r="S22" s="537">
        <v>4</v>
      </c>
      <c r="T22" s="537">
        <v>9</v>
      </c>
      <c r="U22" s="537"/>
      <c r="V22" s="537"/>
      <c r="W22" s="537"/>
      <c r="X22" s="537"/>
      <c r="Y22" s="537"/>
      <c r="Z22" s="537"/>
      <c r="AA22" s="537"/>
      <c r="AB22" s="537"/>
    </row>
    <row r="23" spans="1:28" ht="15.75" customHeight="1" x14ac:dyDescent="0.2">
      <c r="A23" s="255" t="s">
        <v>481</v>
      </c>
      <c r="B23" s="516">
        <f t="shared" si="11"/>
        <v>72</v>
      </c>
      <c r="C23" s="516">
        <f t="shared" si="12"/>
        <v>39</v>
      </c>
      <c r="D23" s="516">
        <f t="shared" si="12"/>
        <v>33</v>
      </c>
      <c r="E23" s="539"/>
      <c r="F23" s="537">
        <v>2</v>
      </c>
      <c r="G23" s="537">
        <v>0</v>
      </c>
      <c r="H23" s="537">
        <v>2</v>
      </c>
      <c r="I23" s="537"/>
      <c r="J23" s="537">
        <v>32</v>
      </c>
      <c r="K23" s="537">
        <v>17</v>
      </c>
      <c r="L23" s="537">
        <v>15</v>
      </c>
      <c r="M23" s="537"/>
      <c r="N23" s="537">
        <v>23</v>
      </c>
      <c r="O23" s="537">
        <v>15</v>
      </c>
      <c r="P23" s="537">
        <v>8</v>
      </c>
      <c r="Q23" s="537"/>
      <c r="R23" s="537">
        <v>15</v>
      </c>
      <c r="S23" s="537">
        <v>7</v>
      </c>
      <c r="T23" s="537">
        <v>8</v>
      </c>
      <c r="U23" s="537"/>
      <c r="V23" s="537"/>
      <c r="W23" s="537"/>
      <c r="X23" s="537"/>
      <c r="Y23" s="537"/>
      <c r="Z23" s="537"/>
      <c r="AA23" s="537"/>
      <c r="AB23" s="537"/>
    </row>
    <row r="24" spans="1:28" ht="15.75" customHeight="1" x14ac:dyDescent="0.2">
      <c r="A24" s="253" t="s">
        <v>378</v>
      </c>
      <c r="B24" s="516">
        <f t="shared" si="11"/>
        <v>339</v>
      </c>
      <c r="C24" s="516">
        <f t="shared" si="12"/>
        <v>210</v>
      </c>
      <c r="D24" s="516">
        <f t="shared" si="12"/>
        <v>129</v>
      </c>
      <c r="E24" s="539"/>
      <c r="F24" s="537">
        <v>19</v>
      </c>
      <c r="G24" s="537">
        <v>10</v>
      </c>
      <c r="H24" s="537">
        <v>9</v>
      </c>
      <c r="I24" s="537"/>
      <c r="J24" s="537">
        <v>168</v>
      </c>
      <c r="K24" s="537">
        <v>102</v>
      </c>
      <c r="L24" s="537">
        <v>66</v>
      </c>
      <c r="M24" s="537"/>
      <c r="N24" s="537">
        <v>85</v>
      </c>
      <c r="O24" s="537">
        <v>55</v>
      </c>
      <c r="P24" s="537">
        <v>30</v>
      </c>
      <c r="Q24" s="537"/>
      <c r="R24" s="537">
        <v>67</v>
      </c>
      <c r="S24" s="537">
        <v>43</v>
      </c>
      <c r="T24" s="537">
        <v>24</v>
      </c>
      <c r="U24" s="537"/>
      <c r="V24" s="537"/>
      <c r="W24" s="537"/>
      <c r="X24" s="537"/>
      <c r="Y24" s="537"/>
      <c r="Z24" s="537"/>
      <c r="AA24" s="537"/>
      <c r="AB24" s="537"/>
    </row>
    <row r="25" spans="1:28" ht="15.75" customHeight="1" x14ac:dyDescent="0.2">
      <c r="A25" s="255" t="s">
        <v>376</v>
      </c>
      <c r="B25" s="516">
        <f t="shared" si="11"/>
        <v>169</v>
      </c>
      <c r="C25" s="516">
        <f t="shared" si="12"/>
        <v>101</v>
      </c>
      <c r="D25" s="516">
        <f t="shared" si="12"/>
        <v>68</v>
      </c>
      <c r="E25" s="537"/>
      <c r="F25" s="537">
        <v>10</v>
      </c>
      <c r="G25" s="537">
        <v>4</v>
      </c>
      <c r="H25" s="537">
        <v>6</v>
      </c>
      <c r="I25" s="537"/>
      <c r="J25" s="537">
        <v>90</v>
      </c>
      <c r="K25" s="537">
        <v>54</v>
      </c>
      <c r="L25" s="537">
        <v>36</v>
      </c>
      <c r="M25" s="537"/>
      <c r="N25" s="537">
        <v>35</v>
      </c>
      <c r="O25" s="537">
        <v>21</v>
      </c>
      <c r="P25" s="537">
        <v>14</v>
      </c>
      <c r="Q25" s="537"/>
      <c r="R25" s="537">
        <v>34</v>
      </c>
      <c r="S25" s="537">
        <v>22</v>
      </c>
      <c r="T25" s="537">
        <v>12</v>
      </c>
      <c r="U25" s="537"/>
      <c r="V25" s="537"/>
      <c r="W25" s="537"/>
      <c r="X25" s="537"/>
      <c r="Y25" s="537"/>
      <c r="Z25" s="537"/>
      <c r="AA25" s="537"/>
      <c r="AB25" s="537"/>
    </row>
    <row r="26" spans="1:28" ht="15.75" customHeight="1" x14ac:dyDescent="0.2">
      <c r="A26" s="255" t="s">
        <v>377</v>
      </c>
      <c r="B26" s="516">
        <f t="shared" si="11"/>
        <v>32</v>
      </c>
      <c r="C26" s="516">
        <f t="shared" si="12"/>
        <v>18</v>
      </c>
      <c r="D26" s="516">
        <f t="shared" si="12"/>
        <v>14</v>
      </c>
      <c r="E26" s="524"/>
      <c r="F26" s="524">
        <v>1</v>
      </c>
      <c r="G26" s="524">
        <v>0</v>
      </c>
      <c r="H26" s="524">
        <v>1</v>
      </c>
      <c r="I26" s="524"/>
      <c r="J26" s="524">
        <v>18</v>
      </c>
      <c r="K26" s="524">
        <v>11</v>
      </c>
      <c r="L26" s="524">
        <v>7</v>
      </c>
      <c r="M26" s="524"/>
      <c r="N26" s="524">
        <v>6</v>
      </c>
      <c r="O26" s="524">
        <v>3</v>
      </c>
      <c r="P26" s="524">
        <v>3</v>
      </c>
      <c r="Q26" s="524"/>
      <c r="R26" s="524">
        <v>7</v>
      </c>
      <c r="S26" s="524">
        <v>4</v>
      </c>
      <c r="T26" s="524">
        <v>3</v>
      </c>
      <c r="U26" s="524"/>
      <c r="V26" s="537"/>
      <c r="W26" s="537"/>
      <c r="X26" s="537"/>
      <c r="Y26" s="524"/>
      <c r="Z26" s="537"/>
      <c r="AA26" s="537"/>
      <c r="AB26" s="537"/>
    </row>
    <row r="27" spans="1:28" ht="15.75" customHeight="1" x14ac:dyDescent="0.2">
      <c r="A27" s="255" t="s">
        <v>481</v>
      </c>
      <c r="B27" s="516">
        <f t="shared" si="11"/>
        <v>138</v>
      </c>
      <c r="C27" s="516">
        <f t="shared" si="12"/>
        <v>91</v>
      </c>
      <c r="D27" s="516">
        <f t="shared" si="12"/>
        <v>47</v>
      </c>
      <c r="E27" s="524"/>
      <c r="F27" s="524">
        <v>8</v>
      </c>
      <c r="G27" s="524">
        <v>6</v>
      </c>
      <c r="H27" s="524">
        <v>2</v>
      </c>
      <c r="I27" s="524"/>
      <c r="J27" s="524">
        <v>60</v>
      </c>
      <c r="K27" s="524">
        <v>37</v>
      </c>
      <c r="L27" s="524">
        <v>23</v>
      </c>
      <c r="M27" s="524"/>
      <c r="N27" s="524">
        <v>44</v>
      </c>
      <c r="O27" s="524">
        <v>31</v>
      </c>
      <c r="P27" s="524">
        <v>13</v>
      </c>
      <c r="Q27" s="524"/>
      <c r="R27" s="524">
        <v>26</v>
      </c>
      <c r="S27" s="524">
        <v>17</v>
      </c>
      <c r="T27" s="524">
        <v>9</v>
      </c>
      <c r="U27" s="524"/>
      <c r="V27" s="537"/>
      <c r="W27" s="537"/>
      <c r="X27" s="537"/>
      <c r="Y27" s="524"/>
      <c r="Z27" s="537"/>
      <c r="AA27" s="537"/>
      <c r="AB27" s="537"/>
    </row>
    <row r="28" spans="1:28" ht="15.75" customHeight="1" x14ac:dyDescent="0.2">
      <c r="A28" s="253" t="s">
        <v>379</v>
      </c>
      <c r="B28" s="516">
        <f t="shared" si="11"/>
        <v>28</v>
      </c>
      <c r="C28" s="516">
        <f t="shared" si="12"/>
        <v>22</v>
      </c>
      <c r="D28" s="516">
        <f t="shared" si="12"/>
        <v>6</v>
      </c>
      <c r="E28" s="524"/>
      <c r="F28" s="524">
        <v>3</v>
      </c>
      <c r="G28" s="524">
        <v>3</v>
      </c>
      <c r="H28" s="524">
        <v>0</v>
      </c>
      <c r="I28" s="524"/>
      <c r="J28" s="524">
        <v>19</v>
      </c>
      <c r="K28" s="524">
        <v>14</v>
      </c>
      <c r="L28" s="524">
        <v>5</v>
      </c>
      <c r="M28" s="524"/>
      <c r="N28" s="524">
        <v>1</v>
      </c>
      <c r="O28" s="524">
        <v>1</v>
      </c>
      <c r="P28" s="524"/>
      <c r="Q28" s="524"/>
      <c r="R28" s="524"/>
      <c r="S28" s="524"/>
      <c r="T28" s="524"/>
      <c r="U28" s="524"/>
      <c r="V28" s="537"/>
      <c r="W28" s="537"/>
      <c r="X28" s="537"/>
      <c r="Y28" s="524"/>
      <c r="Z28" s="537">
        <f>1+4</f>
        <v>5</v>
      </c>
      <c r="AA28" s="537">
        <f>1+3</f>
        <v>4</v>
      </c>
      <c r="AB28" s="537">
        <v>1</v>
      </c>
    </row>
    <row r="29" spans="1:28" ht="15.75" customHeight="1" x14ac:dyDescent="0.2">
      <c r="A29" s="253" t="s">
        <v>380</v>
      </c>
      <c r="B29" s="516">
        <f t="shared" si="11"/>
        <v>3005</v>
      </c>
      <c r="C29" s="516">
        <f t="shared" si="12"/>
        <v>2527</v>
      </c>
      <c r="D29" s="516">
        <f t="shared" si="12"/>
        <v>478</v>
      </c>
      <c r="E29" s="524"/>
      <c r="F29" s="524">
        <v>437</v>
      </c>
      <c r="G29" s="524">
        <v>370</v>
      </c>
      <c r="H29" s="524">
        <v>67</v>
      </c>
      <c r="I29" s="524"/>
      <c r="J29" s="524">
        <v>1919</v>
      </c>
      <c r="K29" s="524">
        <v>1619</v>
      </c>
      <c r="L29" s="524">
        <v>300</v>
      </c>
      <c r="M29" s="524"/>
      <c r="N29" s="524">
        <v>437</v>
      </c>
      <c r="O29" s="524">
        <v>365</v>
      </c>
      <c r="P29" s="524">
        <v>72</v>
      </c>
      <c r="Q29" s="524"/>
      <c r="R29" s="524">
        <v>211</v>
      </c>
      <c r="S29" s="524">
        <v>172</v>
      </c>
      <c r="T29" s="524">
        <v>39</v>
      </c>
      <c r="U29" s="524"/>
      <c r="V29" s="537">
        <v>1</v>
      </c>
      <c r="W29" s="537">
        <v>1</v>
      </c>
      <c r="X29" s="537">
        <f t="shared" ref="X29:X33" si="14">+V29-W29</f>
        <v>0</v>
      </c>
      <c r="Y29" s="524"/>
      <c r="Z29" s="524"/>
      <c r="AA29" s="524"/>
      <c r="AB29" s="524"/>
    </row>
    <row r="30" spans="1:28" ht="15.75" customHeight="1" x14ac:dyDescent="0.2">
      <c r="A30" s="168" t="s">
        <v>482</v>
      </c>
      <c r="B30" s="516">
        <f t="shared" si="11"/>
        <v>23716</v>
      </c>
      <c r="C30" s="516">
        <f t="shared" si="11"/>
        <v>16956</v>
      </c>
      <c r="D30" s="516">
        <f t="shared" si="11"/>
        <v>6760</v>
      </c>
      <c r="F30" s="517">
        <v>2128</v>
      </c>
      <c r="G30" s="517">
        <v>1572</v>
      </c>
      <c r="H30" s="517">
        <v>556</v>
      </c>
      <c r="J30" s="517">
        <v>20865</v>
      </c>
      <c r="K30" s="517">
        <v>14947</v>
      </c>
      <c r="L30" s="517">
        <v>5918</v>
      </c>
      <c r="N30" s="517">
        <v>441</v>
      </c>
      <c r="O30" s="517">
        <v>286</v>
      </c>
      <c r="P30" s="517">
        <v>155</v>
      </c>
      <c r="R30" s="517">
        <v>279</v>
      </c>
      <c r="S30" s="517">
        <v>150</v>
      </c>
      <c r="T30" s="517">
        <v>129</v>
      </c>
      <c r="V30" s="516">
        <f>2+1</f>
        <v>3</v>
      </c>
      <c r="W30" s="516">
        <v>1</v>
      </c>
      <c r="X30" s="516">
        <f t="shared" si="14"/>
        <v>2</v>
      </c>
    </row>
    <row r="31" spans="1:28" ht="15.75" customHeight="1" x14ac:dyDescent="0.2">
      <c r="A31" s="168" t="s">
        <v>483</v>
      </c>
      <c r="B31" s="516">
        <f t="shared" si="11"/>
        <v>58490</v>
      </c>
      <c r="C31" s="516">
        <f t="shared" si="11"/>
        <v>32849</v>
      </c>
      <c r="D31" s="516">
        <f t="shared" si="11"/>
        <v>25641</v>
      </c>
      <c r="E31" s="524"/>
      <c r="F31" s="524">
        <v>603</v>
      </c>
      <c r="G31" s="524">
        <v>407</v>
      </c>
      <c r="H31" s="524">
        <v>196</v>
      </c>
      <c r="I31" s="524"/>
      <c r="J31" s="524">
        <v>51329</v>
      </c>
      <c r="K31" s="524">
        <v>28806</v>
      </c>
      <c r="L31" s="524">
        <v>22523</v>
      </c>
      <c r="M31" s="524"/>
      <c r="N31" s="524">
        <v>3702</v>
      </c>
      <c r="O31" s="524">
        <v>2106</v>
      </c>
      <c r="P31" s="524">
        <v>1596</v>
      </c>
      <c r="Q31" s="524"/>
      <c r="R31" s="524">
        <v>2852</v>
      </c>
      <c r="S31" s="524">
        <v>1526</v>
      </c>
      <c r="T31" s="524">
        <v>1326</v>
      </c>
      <c r="U31" s="524"/>
      <c r="V31" s="537">
        <f>1+1+2</f>
        <v>4</v>
      </c>
      <c r="W31" s="537">
        <f>1+1+2</f>
        <v>4</v>
      </c>
      <c r="X31" s="537">
        <f t="shared" si="14"/>
        <v>0</v>
      </c>
      <c r="Y31" s="524"/>
      <c r="Z31" s="524"/>
      <c r="AA31" s="524"/>
      <c r="AB31" s="524"/>
    </row>
    <row r="32" spans="1:28" ht="15.75" customHeight="1" x14ac:dyDescent="0.2">
      <c r="A32" s="168" t="s">
        <v>409</v>
      </c>
      <c r="B32" s="516">
        <f t="shared" si="11"/>
        <v>22322</v>
      </c>
      <c r="C32" s="516">
        <f t="shared" si="11"/>
        <v>14370</v>
      </c>
      <c r="D32" s="516">
        <f t="shared" si="11"/>
        <v>7952</v>
      </c>
      <c r="E32" s="524"/>
      <c r="F32" s="524">
        <v>5625</v>
      </c>
      <c r="G32" s="524">
        <v>3591</v>
      </c>
      <c r="H32" s="524">
        <v>2034</v>
      </c>
      <c r="I32" s="524"/>
      <c r="J32" s="524">
        <v>16609</v>
      </c>
      <c r="K32" s="524">
        <v>10723</v>
      </c>
      <c r="L32" s="524">
        <v>5886</v>
      </c>
      <c r="M32" s="524"/>
      <c r="N32" s="524">
        <v>59</v>
      </c>
      <c r="O32" s="524">
        <v>34</v>
      </c>
      <c r="P32" s="524">
        <v>25</v>
      </c>
      <c r="Q32" s="524"/>
      <c r="R32" s="524">
        <v>27</v>
      </c>
      <c r="S32" s="524">
        <v>20</v>
      </c>
      <c r="T32" s="524">
        <v>7</v>
      </c>
      <c r="U32" s="524"/>
      <c r="V32" s="537">
        <f>1+1</f>
        <v>2</v>
      </c>
      <c r="W32" s="537">
        <v>2</v>
      </c>
      <c r="X32" s="537">
        <f t="shared" si="14"/>
        <v>0</v>
      </c>
      <c r="Y32" s="524"/>
      <c r="Z32" s="524"/>
      <c r="AA32" s="524"/>
      <c r="AB32" s="524"/>
    </row>
    <row r="33" spans="1:28" ht="15.75" customHeight="1" thickBot="1" x14ac:dyDescent="0.25">
      <c r="A33" s="253" t="s">
        <v>381</v>
      </c>
      <c r="B33" s="516">
        <f t="shared" si="11"/>
        <v>2436</v>
      </c>
      <c r="C33" s="516">
        <f t="shared" si="11"/>
        <v>1481</v>
      </c>
      <c r="D33" s="516">
        <f t="shared" si="11"/>
        <v>955</v>
      </c>
      <c r="E33" s="524"/>
      <c r="F33" s="524">
        <v>196</v>
      </c>
      <c r="G33" s="524">
        <v>127</v>
      </c>
      <c r="H33" s="524">
        <v>69</v>
      </c>
      <c r="I33" s="524"/>
      <c r="J33" s="524">
        <v>865</v>
      </c>
      <c r="K33" s="524">
        <v>556</v>
      </c>
      <c r="L33" s="524">
        <v>309</v>
      </c>
      <c r="M33" s="524"/>
      <c r="N33" s="524">
        <v>851</v>
      </c>
      <c r="O33" s="524">
        <v>511</v>
      </c>
      <c r="P33" s="524">
        <v>340</v>
      </c>
      <c r="Q33" s="524"/>
      <c r="R33" s="524">
        <v>471</v>
      </c>
      <c r="S33" s="524">
        <v>255</v>
      </c>
      <c r="T33" s="524">
        <v>216</v>
      </c>
      <c r="U33" s="524"/>
      <c r="V33" s="537">
        <f>14+31+4+2+2</f>
        <v>53</v>
      </c>
      <c r="W33" s="537">
        <f>10+17+3+2</f>
        <v>32</v>
      </c>
      <c r="X33" s="537">
        <f t="shared" si="14"/>
        <v>21</v>
      </c>
      <c r="Y33" s="524"/>
      <c r="Z33" s="524"/>
      <c r="AA33" s="524"/>
      <c r="AB33" s="524"/>
    </row>
    <row r="34" spans="1:28" s="371" customFormat="1" ht="15" customHeight="1" x14ac:dyDescent="0.2">
      <c r="A34" s="286" t="s">
        <v>480</v>
      </c>
      <c r="B34" s="642"/>
      <c r="C34" s="642"/>
      <c r="D34" s="642"/>
      <c r="E34" s="642"/>
      <c r="F34" s="642"/>
      <c r="G34" s="642"/>
      <c r="H34" s="642"/>
      <c r="I34" s="642"/>
      <c r="J34" s="642"/>
      <c r="K34" s="642"/>
      <c r="L34" s="642"/>
      <c r="M34" s="642"/>
      <c r="N34" s="642"/>
      <c r="O34" s="642"/>
      <c r="P34" s="642"/>
      <c r="Q34" s="642"/>
      <c r="R34" s="642"/>
      <c r="S34" s="642"/>
      <c r="T34" s="642"/>
      <c r="U34" s="642"/>
      <c r="V34" s="642"/>
      <c r="W34" s="642"/>
      <c r="X34" s="642"/>
      <c r="Y34" s="642"/>
      <c r="Z34" s="642"/>
      <c r="AA34" s="642"/>
      <c r="AB34" s="642"/>
    </row>
    <row r="35" spans="1:28" s="371" customFormat="1" ht="15" customHeight="1" x14ac:dyDescent="0.2">
      <c r="A35" s="376" t="s">
        <v>528</v>
      </c>
      <c r="B35" s="542"/>
      <c r="C35" s="542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</row>
    <row r="36" spans="1:28" s="368" customFormat="1" ht="15" customHeight="1" x14ac:dyDescent="0.2">
      <c r="A36" s="368" t="s">
        <v>529</v>
      </c>
      <c r="B36" s="542"/>
      <c r="C36" s="542"/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</row>
    <row r="37" spans="1:28" s="368" customFormat="1" ht="15" customHeight="1" x14ac:dyDescent="0.2">
      <c r="A37" s="285" t="s">
        <v>530</v>
      </c>
      <c r="B37" s="542"/>
      <c r="C37" s="542"/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</row>
    <row r="38" spans="1:28" s="371" customFormat="1" ht="15" customHeight="1" x14ac:dyDescent="0.2">
      <c r="A38" s="46" t="s">
        <v>24</v>
      </c>
      <c r="B38" s="542"/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</row>
  </sheetData>
  <mergeCells count="15">
    <mergeCell ref="R8:T8"/>
    <mergeCell ref="V8:X8"/>
    <mergeCell ref="Z8:AB8"/>
    <mergeCell ref="A3:AB3"/>
    <mergeCell ref="A1:AB1"/>
    <mergeCell ref="A2:AB2"/>
    <mergeCell ref="A5:AB5"/>
    <mergeCell ref="A7:AB7"/>
    <mergeCell ref="A8:A9"/>
    <mergeCell ref="B8:D8"/>
    <mergeCell ref="F8:H8"/>
    <mergeCell ref="J8:L8"/>
    <mergeCell ref="N8:P8"/>
    <mergeCell ref="A4:AB4"/>
    <mergeCell ref="A6:AB6"/>
  </mergeCells>
  <conditionalFormatting sqref="B12:Y12 B15:U33 Y15:Y28 Y29:AB33 E11 I11 M11 Q11 U11 Y11">
    <cfRule type="cellIs" dxfId="115" priority="43" operator="equal">
      <formula>0</formula>
    </cfRule>
  </conditionalFormatting>
  <conditionalFormatting sqref="Z12:AB12 Z15:AB28">
    <cfRule type="cellIs" dxfId="114" priority="16" operator="equal">
      <formula>0</formula>
    </cfRule>
  </conditionalFormatting>
  <conditionalFormatting sqref="B14:U14 Y14">
    <cfRule type="cellIs" dxfId="113" priority="15" operator="equal">
      <formula>0</formula>
    </cfRule>
  </conditionalFormatting>
  <conditionalFormatting sqref="Z14:AB14">
    <cfRule type="cellIs" dxfId="112" priority="14" operator="equal">
      <formula>0</formula>
    </cfRule>
  </conditionalFormatting>
  <conditionalFormatting sqref="B13:U13 Y13:AB13">
    <cfRule type="cellIs" dxfId="111" priority="13" operator="equal">
      <formula>0</formula>
    </cfRule>
  </conditionalFormatting>
  <conditionalFormatting sqref="V20:X33 V18:W19">
    <cfRule type="cellIs" dxfId="110" priority="11" operator="equal">
      <formula>0</formula>
    </cfRule>
  </conditionalFormatting>
  <conditionalFormatting sqref="V13:X13 V16:X16 V15:W15 V17:W17">
    <cfRule type="cellIs" dxfId="109" priority="10" operator="equal">
      <formula>0</formula>
    </cfRule>
  </conditionalFormatting>
  <conditionalFormatting sqref="V14:X14 X15">
    <cfRule type="cellIs" dxfId="108" priority="9" operator="equal">
      <formula>0</formula>
    </cfRule>
  </conditionalFormatting>
  <conditionalFormatting sqref="X17:X19">
    <cfRule type="cellIs" dxfId="107" priority="8" operator="equal">
      <formula>0</formula>
    </cfRule>
  </conditionalFormatting>
  <conditionalFormatting sqref="B11:D11">
    <cfRule type="cellIs" dxfId="106" priority="7" operator="equal">
      <formula>0</formula>
    </cfRule>
  </conditionalFormatting>
  <conditionalFormatting sqref="F11:H11">
    <cfRule type="cellIs" dxfId="105" priority="6" operator="equal">
      <formula>0</formula>
    </cfRule>
  </conditionalFormatting>
  <conditionalFormatting sqref="J11:L11">
    <cfRule type="cellIs" dxfId="104" priority="5" operator="equal">
      <formula>0</formula>
    </cfRule>
  </conditionalFormatting>
  <conditionalFormatting sqref="N11:P11">
    <cfRule type="cellIs" dxfId="103" priority="4" operator="equal">
      <formula>0</formula>
    </cfRule>
  </conditionalFormatting>
  <conditionalFormatting sqref="R11:T11">
    <cfRule type="cellIs" dxfId="102" priority="3" operator="equal">
      <formula>0</formula>
    </cfRule>
  </conditionalFormatting>
  <conditionalFormatting sqref="V11:X11">
    <cfRule type="cellIs" dxfId="101" priority="2" operator="equal">
      <formula>0</formula>
    </cfRule>
  </conditionalFormatting>
  <conditionalFormatting sqref="Z11:AB11">
    <cfRule type="cellIs" dxfId="100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39370078740157483" top="0.59055118110236227" bottom="0.19685039370078741" header="0" footer="0"/>
  <pageSetup scale="73" fitToHeight="0" orientation="landscape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37"/>
  <sheetViews>
    <sheetView showGridLines="0" zoomScaleNormal="100" zoomScaleSheetLayoutView="100" workbookViewId="0">
      <selection activeCell="C13" sqref="C13"/>
    </sheetView>
  </sheetViews>
  <sheetFormatPr baseColWidth="10" defaultColWidth="11" defaultRowHeight="12.75" x14ac:dyDescent="0.2"/>
  <cols>
    <col min="1" max="1" width="33.125" style="168" customWidth="1"/>
    <col min="2" max="4" width="5.75" style="517" customWidth="1"/>
    <col min="5" max="5" width="1.125" style="517" customWidth="1"/>
    <col min="6" max="8" width="5.75" style="517" customWidth="1"/>
    <col min="9" max="9" width="1" style="517" customWidth="1"/>
    <col min="10" max="12" width="5.75" style="517" customWidth="1"/>
    <col min="13" max="13" width="1" style="517" customWidth="1"/>
    <col min="14" max="16" width="5.75" style="517" customWidth="1"/>
    <col min="17" max="28" width="11" style="527"/>
    <col min="29" max="16384" width="11" style="134"/>
  </cols>
  <sheetData>
    <row r="1" spans="1:28" ht="15" customHeight="1" x14ac:dyDescent="0.25">
      <c r="A1" s="796" t="s">
        <v>878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8" ht="15" customHeight="1" x14ac:dyDescent="0.25">
      <c r="A2" s="797" t="s">
        <v>982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484" t="s">
        <v>612</v>
      </c>
    </row>
    <row r="3" spans="1:28" ht="15" customHeight="1" x14ac:dyDescent="0.25">
      <c r="A3" s="797" t="s">
        <v>981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28" ht="15" customHeight="1" x14ac:dyDescent="0.25">
      <c r="A4" s="797" t="s">
        <v>580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8" ht="15" x14ac:dyDescent="0.25">
      <c r="A5" s="797" t="s">
        <v>408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8" ht="15" x14ac:dyDescent="0.25">
      <c r="A6" s="797" t="s">
        <v>206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</row>
    <row r="7" spans="1:28" ht="15" x14ac:dyDescent="0.25">
      <c r="A7" s="798" t="s">
        <v>210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</row>
    <row r="8" spans="1:28" s="503" customFormat="1" ht="27.75" customHeight="1" x14ac:dyDescent="0.25">
      <c r="A8" s="800" t="s">
        <v>405</v>
      </c>
      <c r="B8" s="795" t="s">
        <v>0</v>
      </c>
      <c r="C8" s="795"/>
      <c r="D8" s="795"/>
      <c r="E8" s="511"/>
      <c r="F8" s="823" t="s">
        <v>6</v>
      </c>
      <c r="G8" s="823"/>
      <c r="H8" s="823"/>
      <c r="I8" s="511"/>
      <c r="J8" s="795" t="s">
        <v>356</v>
      </c>
      <c r="K8" s="795"/>
      <c r="L8" s="795"/>
      <c r="M8" s="511"/>
      <c r="N8" s="823" t="s">
        <v>403</v>
      </c>
      <c r="O8" s="795"/>
      <c r="P8" s="795"/>
      <c r="Q8" s="629"/>
      <c r="R8" s="629"/>
      <c r="S8" s="629"/>
      <c r="T8" s="629"/>
      <c r="U8" s="629"/>
      <c r="V8" s="629"/>
      <c r="W8" s="629"/>
      <c r="X8" s="629"/>
      <c r="Y8" s="629"/>
      <c r="Z8" s="629"/>
      <c r="AA8" s="629"/>
      <c r="AB8" s="629"/>
    </row>
    <row r="9" spans="1:28" s="503" customFormat="1" ht="27.75" customHeight="1" x14ac:dyDescent="0.25">
      <c r="A9" s="800"/>
      <c r="B9" s="513" t="s">
        <v>0</v>
      </c>
      <c r="C9" s="513" t="s">
        <v>15</v>
      </c>
      <c r="D9" s="513" t="s">
        <v>16</v>
      </c>
      <c r="E9" s="514"/>
      <c r="F9" s="513" t="s">
        <v>0</v>
      </c>
      <c r="G9" s="513" t="s">
        <v>15</v>
      </c>
      <c r="H9" s="513" t="s">
        <v>16</v>
      </c>
      <c r="I9" s="513"/>
      <c r="J9" s="513" t="s">
        <v>0</v>
      </c>
      <c r="K9" s="513" t="s">
        <v>15</v>
      </c>
      <c r="L9" s="513" t="s">
        <v>16</v>
      </c>
      <c r="M9" s="514"/>
      <c r="N9" s="513" t="s">
        <v>0</v>
      </c>
      <c r="O9" s="513" t="s">
        <v>15</v>
      </c>
      <c r="P9" s="513" t="s">
        <v>16</v>
      </c>
      <c r="Q9" s="629"/>
      <c r="R9" s="629"/>
      <c r="S9" s="629"/>
      <c r="T9" s="629"/>
      <c r="U9" s="629"/>
      <c r="V9" s="629"/>
      <c r="W9" s="629"/>
      <c r="X9" s="629"/>
      <c r="Y9" s="629"/>
      <c r="Z9" s="629"/>
      <c r="AA9" s="629"/>
      <c r="AB9" s="629"/>
    </row>
    <row r="10" spans="1:28" s="169" customFormat="1" x14ac:dyDescent="0.2">
      <c r="A10" s="170"/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</row>
    <row r="11" spans="1:28" s="555" customFormat="1" ht="15.75" customHeight="1" x14ac:dyDescent="0.2">
      <c r="A11" s="173" t="s">
        <v>0</v>
      </c>
      <c r="B11" s="554">
        <f>+B13+B14+B15+B16+B17+B18+B19+B23+B27+B28+B29+B30+B31+B32</f>
        <v>89241</v>
      </c>
      <c r="C11" s="554">
        <f t="shared" ref="C11:D11" si="0">+C13+C14+C15+C16+C17+C18+C19+C23+C27+C28+C29+C30+C31+C32</f>
        <v>53532</v>
      </c>
      <c r="D11" s="554">
        <f t="shared" si="0"/>
        <v>35709</v>
      </c>
      <c r="E11" s="554"/>
      <c r="F11" s="554">
        <f>+F13+F14+F15+F16+F17+F18+F19+F23+F27+F28+F29+F30+F31+F32</f>
        <v>72987</v>
      </c>
      <c r="G11" s="554">
        <f t="shared" ref="G11:H11" si="1">+G13+G14+G15+G16+G17+G18+G19+G23+G27+G28+G29+G30+G31+G32</f>
        <v>44277</v>
      </c>
      <c r="H11" s="554">
        <f t="shared" si="1"/>
        <v>28710</v>
      </c>
      <c r="I11" s="554"/>
      <c r="J11" s="554">
        <f>+J13+J14+J15+J16+J17+J18+J19+J23+J27+J28+J29+J30+J31+J32</f>
        <v>10006</v>
      </c>
      <c r="K11" s="554">
        <f t="shared" ref="K11:L11" si="2">+K13+K14+K15+K16+K17+K18+K19+K23+K27+K28+K29+K30+K31+K32</f>
        <v>5878</v>
      </c>
      <c r="L11" s="554">
        <f t="shared" si="2"/>
        <v>4128</v>
      </c>
      <c r="M11" s="554"/>
      <c r="N11" s="554">
        <f>+N13+N14+N15+N16+N17+N18+N19+N23+N27+N28+N29+N30+N31+N32</f>
        <v>6248</v>
      </c>
      <c r="O11" s="554">
        <f t="shared" ref="O11:P11" si="3">+O13+O14+O15+O16+O17+O18+O19+O23+O27+O28+O29+O30+O31+O32</f>
        <v>3377</v>
      </c>
      <c r="P11" s="554">
        <f t="shared" si="3"/>
        <v>2871</v>
      </c>
      <c r="Q11" s="557"/>
      <c r="R11" s="557"/>
      <c r="S11" s="557"/>
      <c r="T11" s="557"/>
      <c r="U11" s="557"/>
      <c r="V11" s="557"/>
      <c r="W11" s="557"/>
      <c r="X11" s="557"/>
      <c r="Y11" s="557"/>
      <c r="Z11" s="557"/>
      <c r="AA11" s="557"/>
      <c r="AB11" s="557"/>
    </row>
    <row r="12" spans="1:28" x14ac:dyDescent="0.2">
      <c r="A12" s="263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</row>
    <row r="13" spans="1:28" ht="15.75" customHeight="1" x14ac:dyDescent="0.2">
      <c r="A13" s="253" t="s">
        <v>369</v>
      </c>
      <c r="B13" s="516">
        <f t="shared" ref="B13:B32" si="4">F13+J13+N13</f>
        <v>780</v>
      </c>
      <c r="C13" s="516">
        <f t="shared" ref="C13:C32" si="5">G13+K13+O13</f>
        <v>465</v>
      </c>
      <c r="D13" s="516">
        <f t="shared" ref="D13:D32" si="6">H13+L13+P13</f>
        <v>315</v>
      </c>
      <c r="E13" s="516"/>
      <c r="F13" s="516">
        <v>514</v>
      </c>
      <c r="G13" s="516">
        <v>313</v>
      </c>
      <c r="H13" s="516">
        <v>201</v>
      </c>
      <c r="I13" s="516"/>
      <c r="J13" s="516">
        <v>149</v>
      </c>
      <c r="K13" s="516">
        <v>90</v>
      </c>
      <c r="L13" s="516">
        <v>59</v>
      </c>
      <c r="M13" s="516"/>
      <c r="N13" s="516">
        <v>117</v>
      </c>
      <c r="O13" s="516">
        <v>62</v>
      </c>
      <c r="P13" s="516">
        <v>55</v>
      </c>
    </row>
    <row r="14" spans="1:28" ht="15.75" customHeight="1" x14ac:dyDescent="0.2">
      <c r="A14" s="253" t="s">
        <v>370</v>
      </c>
      <c r="B14" s="516">
        <f t="shared" si="4"/>
        <v>358</v>
      </c>
      <c r="C14" s="516">
        <f t="shared" si="5"/>
        <v>225</v>
      </c>
      <c r="D14" s="516">
        <f t="shared" si="6"/>
        <v>133</v>
      </c>
      <c r="E14" s="516"/>
      <c r="F14" s="516">
        <v>251</v>
      </c>
      <c r="G14" s="516">
        <v>159</v>
      </c>
      <c r="H14" s="516">
        <v>92</v>
      </c>
      <c r="I14" s="516"/>
      <c r="J14" s="516">
        <v>79</v>
      </c>
      <c r="K14" s="516">
        <v>47</v>
      </c>
      <c r="L14" s="516">
        <v>32</v>
      </c>
      <c r="M14" s="516"/>
      <c r="N14" s="516">
        <v>28</v>
      </c>
      <c r="O14" s="516">
        <v>19</v>
      </c>
      <c r="P14" s="516">
        <v>9</v>
      </c>
    </row>
    <row r="15" spans="1:28" ht="15.75" customHeight="1" x14ac:dyDescent="0.2">
      <c r="A15" s="253" t="s">
        <v>371</v>
      </c>
      <c r="B15" s="516">
        <f t="shared" si="4"/>
        <v>81</v>
      </c>
      <c r="C15" s="516">
        <f t="shared" si="5"/>
        <v>49</v>
      </c>
      <c r="D15" s="516">
        <f t="shared" si="6"/>
        <v>32</v>
      </c>
      <c r="E15" s="516"/>
      <c r="F15" s="516">
        <v>49</v>
      </c>
      <c r="G15" s="516">
        <v>31</v>
      </c>
      <c r="H15" s="516">
        <v>18</v>
      </c>
      <c r="I15" s="516"/>
      <c r="J15" s="516">
        <v>17</v>
      </c>
      <c r="K15" s="516">
        <v>10</v>
      </c>
      <c r="L15" s="516">
        <v>7</v>
      </c>
      <c r="M15" s="516"/>
      <c r="N15" s="516">
        <v>15</v>
      </c>
      <c r="O15" s="516">
        <v>8</v>
      </c>
      <c r="P15" s="516">
        <v>7</v>
      </c>
    </row>
    <row r="16" spans="1:28" ht="15.75" customHeight="1" x14ac:dyDescent="0.2">
      <c r="A16" s="253" t="s">
        <v>372</v>
      </c>
      <c r="B16" s="516">
        <f t="shared" si="4"/>
        <v>6389</v>
      </c>
      <c r="C16" s="516">
        <f t="shared" si="5"/>
        <v>3097</v>
      </c>
      <c r="D16" s="516">
        <f t="shared" si="6"/>
        <v>3292</v>
      </c>
      <c r="E16" s="516"/>
      <c r="F16" s="516">
        <v>5185</v>
      </c>
      <c r="G16" s="516">
        <v>2553</v>
      </c>
      <c r="H16" s="516">
        <v>2632</v>
      </c>
      <c r="I16" s="516"/>
      <c r="J16" s="516">
        <v>692</v>
      </c>
      <c r="K16" s="516">
        <v>333</v>
      </c>
      <c r="L16" s="516">
        <v>359</v>
      </c>
      <c r="M16" s="516"/>
      <c r="N16" s="516">
        <v>512</v>
      </c>
      <c r="O16" s="516">
        <v>211</v>
      </c>
      <c r="P16" s="516">
        <v>301</v>
      </c>
    </row>
    <row r="17" spans="1:16" ht="15.75" customHeight="1" x14ac:dyDescent="0.2">
      <c r="A17" s="253" t="s">
        <v>373</v>
      </c>
      <c r="B17" s="516">
        <f t="shared" si="4"/>
        <v>4909</v>
      </c>
      <c r="C17" s="516">
        <f t="shared" si="5"/>
        <v>2975</v>
      </c>
      <c r="D17" s="516">
        <f t="shared" si="6"/>
        <v>1934</v>
      </c>
      <c r="E17" s="516"/>
      <c r="F17" s="516">
        <v>3987</v>
      </c>
      <c r="G17" s="516">
        <v>2418</v>
      </c>
      <c r="H17" s="516">
        <v>1569</v>
      </c>
      <c r="I17" s="516"/>
      <c r="J17" s="516">
        <v>618</v>
      </c>
      <c r="K17" s="516">
        <v>379</v>
      </c>
      <c r="L17" s="516">
        <v>239</v>
      </c>
      <c r="M17" s="516"/>
      <c r="N17" s="516">
        <v>304</v>
      </c>
      <c r="O17" s="516">
        <v>178</v>
      </c>
      <c r="P17" s="516">
        <v>126</v>
      </c>
    </row>
    <row r="18" spans="1:16" ht="15.75" customHeight="1" x14ac:dyDescent="0.2">
      <c r="A18" s="253" t="s">
        <v>374</v>
      </c>
      <c r="B18" s="516">
        <f t="shared" si="4"/>
        <v>152</v>
      </c>
      <c r="C18" s="516">
        <f t="shared" si="5"/>
        <v>78</v>
      </c>
      <c r="D18" s="516">
        <f t="shared" si="6"/>
        <v>74</v>
      </c>
      <c r="E18" s="516"/>
      <c r="F18" s="516">
        <v>133</v>
      </c>
      <c r="G18" s="516">
        <v>68</v>
      </c>
      <c r="H18" s="516">
        <v>65</v>
      </c>
      <c r="I18" s="516"/>
      <c r="J18" s="516">
        <v>12</v>
      </c>
      <c r="K18" s="516">
        <v>5</v>
      </c>
      <c r="L18" s="516">
        <v>7</v>
      </c>
      <c r="M18" s="516"/>
      <c r="N18" s="516">
        <v>7</v>
      </c>
      <c r="O18" s="516">
        <v>5</v>
      </c>
      <c r="P18" s="516">
        <v>2</v>
      </c>
    </row>
    <row r="19" spans="1:16" ht="15.75" customHeight="1" x14ac:dyDescent="0.2">
      <c r="A19" s="253" t="s">
        <v>375</v>
      </c>
      <c r="B19" s="516">
        <f t="shared" si="4"/>
        <v>236</v>
      </c>
      <c r="C19" s="516">
        <f t="shared" si="5"/>
        <v>131</v>
      </c>
      <c r="D19" s="516">
        <f t="shared" si="6"/>
        <v>105</v>
      </c>
      <c r="E19" s="516"/>
      <c r="F19" s="516">
        <v>125</v>
      </c>
      <c r="G19" s="516">
        <v>70</v>
      </c>
      <c r="H19" s="516">
        <v>55</v>
      </c>
      <c r="I19" s="516"/>
      <c r="J19" s="516">
        <v>64</v>
      </c>
      <c r="K19" s="516">
        <v>38</v>
      </c>
      <c r="L19" s="516">
        <v>26</v>
      </c>
      <c r="M19" s="516"/>
      <c r="N19" s="516">
        <v>47</v>
      </c>
      <c r="O19" s="516">
        <v>23</v>
      </c>
      <c r="P19" s="516">
        <v>24</v>
      </c>
    </row>
    <row r="20" spans="1:16" ht="15.75" customHeight="1" x14ac:dyDescent="0.2">
      <c r="A20" s="255" t="s">
        <v>376</v>
      </c>
      <c r="B20" s="516">
        <f t="shared" si="4"/>
        <v>121</v>
      </c>
      <c r="C20" s="516">
        <f t="shared" si="5"/>
        <v>65</v>
      </c>
      <c r="D20" s="516">
        <f t="shared" si="6"/>
        <v>56</v>
      </c>
      <c r="E20" s="537"/>
      <c r="F20" s="537">
        <v>62</v>
      </c>
      <c r="G20" s="537">
        <v>32</v>
      </c>
      <c r="H20" s="537">
        <v>30</v>
      </c>
      <c r="I20" s="537"/>
      <c r="J20" s="537">
        <v>33</v>
      </c>
      <c r="K20" s="537">
        <v>19</v>
      </c>
      <c r="L20" s="537">
        <v>14</v>
      </c>
      <c r="M20" s="537"/>
      <c r="N20" s="537">
        <v>26</v>
      </c>
      <c r="O20" s="537">
        <v>14</v>
      </c>
      <c r="P20" s="537">
        <v>12</v>
      </c>
    </row>
    <row r="21" spans="1:16" ht="15.75" customHeight="1" x14ac:dyDescent="0.2">
      <c r="A21" s="255" t="s">
        <v>377</v>
      </c>
      <c r="B21" s="516">
        <f t="shared" si="4"/>
        <v>47</v>
      </c>
      <c r="C21" s="516">
        <f t="shared" si="5"/>
        <v>25</v>
      </c>
      <c r="D21" s="516">
        <f t="shared" si="6"/>
        <v>22</v>
      </c>
      <c r="E21" s="537"/>
      <c r="F21" s="537">
        <v>32</v>
      </c>
      <c r="G21" s="537">
        <v>19</v>
      </c>
      <c r="H21" s="537">
        <v>13</v>
      </c>
      <c r="I21" s="537"/>
      <c r="J21" s="537">
        <v>7</v>
      </c>
      <c r="K21" s="537">
        <v>3</v>
      </c>
      <c r="L21" s="537">
        <v>4</v>
      </c>
      <c r="M21" s="537"/>
      <c r="N21" s="537">
        <v>8</v>
      </c>
      <c r="O21" s="537">
        <v>3</v>
      </c>
      <c r="P21" s="537">
        <v>5</v>
      </c>
    </row>
    <row r="22" spans="1:16" ht="15.75" customHeight="1" x14ac:dyDescent="0.2">
      <c r="A22" s="255" t="s">
        <v>390</v>
      </c>
      <c r="B22" s="516">
        <f t="shared" si="4"/>
        <v>67</v>
      </c>
      <c r="C22" s="516">
        <f t="shared" si="5"/>
        <v>40</v>
      </c>
      <c r="D22" s="516">
        <f t="shared" si="6"/>
        <v>27</v>
      </c>
      <c r="E22" s="537"/>
      <c r="F22" s="537">
        <v>31</v>
      </c>
      <c r="G22" s="537">
        <v>19</v>
      </c>
      <c r="H22" s="537">
        <v>12</v>
      </c>
      <c r="I22" s="537"/>
      <c r="J22" s="537">
        <v>23</v>
      </c>
      <c r="K22" s="537">
        <v>15</v>
      </c>
      <c r="L22" s="537">
        <v>8</v>
      </c>
      <c r="M22" s="537"/>
      <c r="N22" s="537">
        <v>13</v>
      </c>
      <c r="O22" s="537">
        <v>6</v>
      </c>
      <c r="P22" s="537">
        <v>7</v>
      </c>
    </row>
    <row r="23" spans="1:16" ht="15.75" customHeight="1" x14ac:dyDescent="0.2">
      <c r="A23" s="253" t="s">
        <v>378</v>
      </c>
      <c r="B23" s="516">
        <f t="shared" si="4"/>
        <v>330</v>
      </c>
      <c r="C23" s="516">
        <f t="shared" si="5"/>
        <v>195</v>
      </c>
      <c r="D23" s="516">
        <f t="shared" si="6"/>
        <v>135</v>
      </c>
      <c r="E23" s="537"/>
      <c r="F23" s="537">
        <v>157</v>
      </c>
      <c r="G23" s="537">
        <v>93</v>
      </c>
      <c r="H23" s="537">
        <v>64</v>
      </c>
      <c r="I23" s="537"/>
      <c r="J23" s="537">
        <v>105</v>
      </c>
      <c r="K23" s="537">
        <v>64</v>
      </c>
      <c r="L23" s="537">
        <v>41</v>
      </c>
      <c r="M23" s="537"/>
      <c r="N23" s="537">
        <v>68</v>
      </c>
      <c r="O23" s="537">
        <v>38</v>
      </c>
      <c r="P23" s="537">
        <v>30</v>
      </c>
    </row>
    <row r="24" spans="1:16" ht="15.75" customHeight="1" x14ac:dyDescent="0.2">
      <c r="A24" s="255" t="s">
        <v>376</v>
      </c>
      <c r="B24" s="516">
        <f t="shared" si="4"/>
        <v>166</v>
      </c>
      <c r="C24" s="516">
        <f t="shared" si="5"/>
        <v>99</v>
      </c>
      <c r="D24" s="516">
        <f t="shared" si="6"/>
        <v>67</v>
      </c>
      <c r="E24" s="537"/>
      <c r="F24" s="537">
        <v>83</v>
      </c>
      <c r="G24" s="537">
        <v>46</v>
      </c>
      <c r="H24" s="537">
        <v>37</v>
      </c>
      <c r="I24" s="537"/>
      <c r="J24" s="537">
        <v>45</v>
      </c>
      <c r="K24" s="537">
        <v>31</v>
      </c>
      <c r="L24" s="537">
        <v>14</v>
      </c>
      <c r="M24" s="537"/>
      <c r="N24" s="537">
        <v>38</v>
      </c>
      <c r="O24" s="537">
        <v>22</v>
      </c>
      <c r="P24" s="537">
        <v>16</v>
      </c>
    </row>
    <row r="25" spans="1:16" ht="15.75" customHeight="1" x14ac:dyDescent="0.2">
      <c r="A25" s="255" t="s">
        <v>377</v>
      </c>
      <c r="B25" s="516">
        <f t="shared" si="4"/>
        <v>29</v>
      </c>
      <c r="C25" s="516">
        <f t="shared" si="5"/>
        <v>12</v>
      </c>
      <c r="D25" s="516">
        <f t="shared" si="6"/>
        <v>17</v>
      </c>
      <c r="E25" s="524"/>
      <c r="F25" s="524">
        <v>14</v>
      </c>
      <c r="G25" s="524">
        <v>6</v>
      </c>
      <c r="H25" s="524">
        <v>8</v>
      </c>
      <c r="I25" s="524"/>
      <c r="J25" s="524">
        <v>11</v>
      </c>
      <c r="K25" s="524">
        <v>4</v>
      </c>
      <c r="L25" s="524">
        <v>7</v>
      </c>
      <c r="M25" s="524"/>
      <c r="N25" s="524">
        <v>4</v>
      </c>
      <c r="O25" s="524">
        <v>2</v>
      </c>
      <c r="P25" s="524">
        <v>2</v>
      </c>
    </row>
    <row r="26" spans="1:16" ht="15.75" customHeight="1" x14ac:dyDescent="0.2">
      <c r="A26" s="255" t="s">
        <v>390</v>
      </c>
      <c r="B26" s="516">
        <f t="shared" si="4"/>
        <v>135</v>
      </c>
      <c r="C26" s="516">
        <f t="shared" si="5"/>
        <v>84</v>
      </c>
      <c r="D26" s="516">
        <f t="shared" si="6"/>
        <v>51</v>
      </c>
      <c r="E26" s="524"/>
      <c r="F26" s="524">
        <v>60</v>
      </c>
      <c r="G26" s="524">
        <v>41</v>
      </c>
      <c r="H26" s="524">
        <v>19</v>
      </c>
      <c r="I26" s="524"/>
      <c r="J26" s="524">
        <v>49</v>
      </c>
      <c r="K26" s="524">
        <v>29</v>
      </c>
      <c r="L26" s="524">
        <v>20</v>
      </c>
      <c r="M26" s="524"/>
      <c r="N26" s="524">
        <v>26</v>
      </c>
      <c r="O26" s="524">
        <v>14</v>
      </c>
      <c r="P26" s="524">
        <v>12</v>
      </c>
    </row>
    <row r="27" spans="1:16" ht="15.75" customHeight="1" x14ac:dyDescent="0.2">
      <c r="A27" s="253" t="s">
        <v>379</v>
      </c>
      <c r="B27" s="516">
        <f t="shared" si="4"/>
        <v>20</v>
      </c>
      <c r="C27" s="516">
        <f t="shared" si="5"/>
        <v>17</v>
      </c>
      <c r="D27" s="516">
        <f t="shared" si="6"/>
        <v>3</v>
      </c>
      <c r="E27" s="524"/>
      <c r="F27" s="524">
        <v>8</v>
      </c>
      <c r="G27" s="524">
        <v>7</v>
      </c>
      <c r="H27" s="524">
        <v>1</v>
      </c>
      <c r="I27" s="524"/>
      <c r="J27" s="524">
        <v>10</v>
      </c>
      <c r="K27" s="524">
        <v>8</v>
      </c>
      <c r="L27" s="524">
        <v>2</v>
      </c>
      <c r="M27" s="524"/>
      <c r="N27" s="524">
        <v>2</v>
      </c>
      <c r="O27" s="524">
        <v>2</v>
      </c>
      <c r="P27" s="524"/>
    </row>
    <row r="28" spans="1:16" ht="15.75" customHeight="1" x14ac:dyDescent="0.2">
      <c r="A28" s="253" t="s">
        <v>380</v>
      </c>
      <c r="B28" s="516">
        <f t="shared" si="4"/>
        <v>2443</v>
      </c>
      <c r="C28" s="516">
        <f t="shared" si="5"/>
        <v>2047</v>
      </c>
      <c r="D28" s="516">
        <f t="shared" si="6"/>
        <v>396</v>
      </c>
      <c r="E28" s="524"/>
      <c r="F28" s="524">
        <v>1640</v>
      </c>
      <c r="G28" s="524">
        <v>1375</v>
      </c>
      <c r="H28" s="524">
        <v>265</v>
      </c>
      <c r="I28" s="524"/>
      <c r="J28" s="524">
        <v>540</v>
      </c>
      <c r="K28" s="524">
        <v>455</v>
      </c>
      <c r="L28" s="524">
        <v>85</v>
      </c>
      <c r="M28" s="524"/>
      <c r="N28" s="524">
        <v>263</v>
      </c>
      <c r="O28" s="524">
        <v>217</v>
      </c>
      <c r="P28" s="524">
        <v>46</v>
      </c>
    </row>
    <row r="29" spans="1:16" ht="15.75" customHeight="1" x14ac:dyDescent="0.2">
      <c r="A29" s="168" t="s">
        <v>410</v>
      </c>
      <c r="B29" s="516">
        <f t="shared" si="4"/>
        <v>14830</v>
      </c>
      <c r="C29" s="516">
        <f t="shared" si="5"/>
        <v>10565</v>
      </c>
      <c r="D29" s="516">
        <f t="shared" si="6"/>
        <v>4265</v>
      </c>
      <c r="F29" s="517">
        <v>13989</v>
      </c>
      <c r="G29" s="517">
        <v>10070</v>
      </c>
      <c r="H29" s="517">
        <v>3919</v>
      </c>
      <c r="J29" s="517">
        <v>510</v>
      </c>
      <c r="K29" s="517">
        <v>327</v>
      </c>
      <c r="L29" s="517">
        <v>183</v>
      </c>
      <c r="N29" s="517">
        <v>331</v>
      </c>
      <c r="O29" s="517">
        <v>168</v>
      </c>
      <c r="P29" s="517">
        <v>163</v>
      </c>
    </row>
    <row r="30" spans="1:16" ht="15.75" customHeight="1" x14ac:dyDescent="0.2">
      <c r="A30" s="168" t="s">
        <v>411</v>
      </c>
      <c r="B30" s="516">
        <f t="shared" si="4"/>
        <v>44991</v>
      </c>
      <c r="C30" s="516">
        <f t="shared" si="5"/>
        <v>25117</v>
      </c>
      <c r="D30" s="516">
        <f t="shared" si="6"/>
        <v>19874</v>
      </c>
      <c r="E30" s="524"/>
      <c r="F30" s="524">
        <v>34775</v>
      </c>
      <c r="G30" s="524">
        <v>19420</v>
      </c>
      <c r="H30" s="524">
        <v>15355</v>
      </c>
      <c r="I30" s="524"/>
      <c r="J30" s="524">
        <v>6243</v>
      </c>
      <c r="K30" s="524">
        <v>3549</v>
      </c>
      <c r="L30" s="524">
        <v>2694</v>
      </c>
      <c r="M30" s="524"/>
      <c r="N30" s="524">
        <v>3973</v>
      </c>
      <c r="O30" s="524">
        <v>2148</v>
      </c>
      <c r="P30" s="524">
        <v>1825</v>
      </c>
    </row>
    <row r="31" spans="1:16" ht="15.75" customHeight="1" x14ac:dyDescent="0.2">
      <c r="A31" s="168" t="s">
        <v>409</v>
      </c>
      <c r="B31" s="516">
        <f t="shared" si="4"/>
        <v>11482</v>
      </c>
      <c r="C31" s="516">
        <f t="shared" si="5"/>
        <v>7289</v>
      </c>
      <c r="D31" s="516">
        <f t="shared" si="6"/>
        <v>4193</v>
      </c>
      <c r="E31" s="524"/>
      <c r="F31" s="524">
        <v>11361</v>
      </c>
      <c r="G31" s="524">
        <v>7217</v>
      </c>
      <c r="H31" s="524">
        <v>4144</v>
      </c>
      <c r="I31" s="524"/>
      <c r="J31" s="524">
        <v>82</v>
      </c>
      <c r="K31" s="524">
        <v>48</v>
      </c>
      <c r="L31" s="524">
        <v>34</v>
      </c>
      <c r="M31" s="524"/>
      <c r="N31" s="524">
        <v>39</v>
      </c>
      <c r="O31" s="524">
        <v>24</v>
      </c>
      <c r="P31" s="524">
        <v>15</v>
      </c>
    </row>
    <row r="32" spans="1:16" ht="15.75" customHeight="1" thickBot="1" x14ac:dyDescent="0.25">
      <c r="A32" s="253" t="s">
        <v>381</v>
      </c>
      <c r="B32" s="516">
        <f t="shared" si="4"/>
        <v>2240</v>
      </c>
      <c r="C32" s="516">
        <f t="shared" si="5"/>
        <v>1282</v>
      </c>
      <c r="D32" s="516">
        <f t="shared" si="6"/>
        <v>958</v>
      </c>
      <c r="E32" s="524"/>
      <c r="F32" s="524">
        <v>813</v>
      </c>
      <c r="G32" s="524">
        <v>483</v>
      </c>
      <c r="H32" s="524">
        <v>330</v>
      </c>
      <c r="I32" s="524"/>
      <c r="J32" s="524">
        <v>885</v>
      </c>
      <c r="K32" s="524">
        <v>525</v>
      </c>
      <c r="L32" s="524">
        <v>360</v>
      </c>
      <c r="M32" s="524"/>
      <c r="N32" s="524">
        <v>542</v>
      </c>
      <c r="O32" s="524">
        <v>274</v>
      </c>
      <c r="P32" s="524">
        <v>268</v>
      </c>
    </row>
    <row r="33" spans="1:28" s="371" customFormat="1" ht="15" customHeight="1" x14ac:dyDescent="0.2">
      <c r="A33" s="373" t="s">
        <v>413</v>
      </c>
      <c r="B33" s="642"/>
      <c r="C33" s="642"/>
      <c r="D33" s="642"/>
      <c r="E33" s="642"/>
      <c r="F33" s="642"/>
      <c r="G33" s="642"/>
      <c r="H33" s="642"/>
      <c r="I33" s="642"/>
      <c r="J33" s="642"/>
      <c r="K33" s="642"/>
      <c r="L33" s="642"/>
      <c r="M33" s="642"/>
      <c r="N33" s="642"/>
      <c r="O33" s="642"/>
      <c r="P33" s="642"/>
      <c r="Q33" s="643"/>
      <c r="R33" s="643"/>
      <c r="S33" s="643"/>
      <c r="T33" s="643"/>
      <c r="U33" s="643"/>
      <c r="V33" s="643"/>
      <c r="W33" s="643"/>
      <c r="X33" s="643"/>
      <c r="Y33" s="643"/>
      <c r="Z33" s="643"/>
      <c r="AA33" s="643"/>
      <c r="AB33" s="643"/>
    </row>
    <row r="34" spans="1:28" s="371" customFormat="1" ht="15" customHeight="1" x14ac:dyDescent="0.2">
      <c r="A34" s="368" t="s">
        <v>412</v>
      </c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542"/>
      <c r="P34" s="542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</row>
    <row r="35" spans="1:28" s="368" customFormat="1" ht="15" customHeight="1" x14ac:dyDescent="0.2">
      <c r="A35" s="285" t="s">
        <v>414</v>
      </c>
      <c r="B35" s="542"/>
      <c r="C35" s="542"/>
      <c r="D35" s="542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</row>
    <row r="36" spans="1:28" s="368" customFormat="1" ht="15" customHeight="1" x14ac:dyDescent="0.2">
      <c r="A36" s="46" t="s">
        <v>24</v>
      </c>
      <c r="B36" s="542"/>
      <c r="C36" s="542"/>
      <c r="D36" s="542"/>
      <c r="E36" s="542"/>
      <c r="F36" s="542"/>
      <c r="G36" s="542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</row>
    <row r="37" spans="1:28" x14ac:dyDescent="0.2"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</row>
  </sheetData>
  <mergeCells count="12">
    <mergeCell ref="N8:P8"/>
    <mergeCell ref="A1:P1"/>
    <mergeCell ref="A2:P2"/>
    <mergeCell ref="A3:P3"/>
    <mergeCell ref="A5:P5"/>
    <mergeCell ref="A7:P7"/>
    <mergeCell ref="A8:A9"/>
    <mergeCell ref="B8:D8"/>
    <mergeCell ref="F8:H8"/>
    <mergeCell ref="J8:L8"/>
    <mergeCell ref="A4:P4"/>
    <mergeCell ref="A6:P6"/>
  </mergeCells>
  <conditionalFormatting sqref="B11:P32">
    <cfRule type="cellIs" dxfId="99" priority="27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168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20"/>
  <sheetViews>
    <sheetView showGridLines="0" zoomScaleNormal="100" zoomScaleSheetLayoutView="100" workbookViewId="0">
      <selection activeCell="R8" sqref="R8"/>
    </sheetView>
  </sheetViews>
  <sheetFormatPr baseColWidth="10" defaultColWidth="10" defaultRowHeight="12.75" x14ac:dyDescent="0.2"/>
  <cols>
    <col min="1" max="1" width="9.25" style="24" customWidth="1"/>
    <col min="2" max="4" width="6.125" style="37" customWidth="1"/>
    <col min="5" max="5" width="1.625" style="37" customWidth="1"/>
    <col min="6" max="8" width="6.125" style="37" customWidth="1"/>
    <col min="9" max="9" width="1.625" style="37" customWidth="1"/>
    <col min="10" max="12" width="6.125" style="37" customWidth="1"/>
    <col min="13" max="13" width="1.625" style="37" customWidth="1"/>
    <col min="14" max="16" width="6.125" style="37" customWidth="1"/>
    <col min="17" max="16384" width="10" style="24"/>
  </cols>
  <sheetData>
    <row r="1" spans="1:17" ht="15" x14ac:dyDescent="0.25">
      <c r="A1" s="833" t="s">
        <v>877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</row>
    <row r="2" spans="1:17" ht="15" x14ac:dyDescent="0.25">
      <c r="A2" s="834" t="s">
        <v>208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353" t="s">
        <v>612</v>
      </c>
    </row>
    <row r="3" spans="1:17" ht="15" x14ac:dyDescent="0.25">
      <c r="A3" s="833" t="s">
        <v>415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</row>
    <row r="4" spans="1:17" ht="15" x14ac:dyDescent="0.25">
      <c r="A4" s="833" t="s">
        <v>99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</row>
    <row r="5" spans="1:17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</row>
    <row r="6" spans="1:17" s="104" customFormat="1" ht="17.25" customHeight="1" x14ac:dyDescent="0.25">
      <c r="A6" s="836" t="s">
        <v>60</v>
      </c>
      <c r="B6" s="832" t="s">
        <v>0</v>
      </c>
      <c r="C6" s="832"/>
      <c r="D6" s="832"/>
      <c r="E6" s="354"/>
      <c r="F6" s="832" t="s">
        <v>50</v>
      </c>
      <c r="G6" s="832"/>
      <c r="H6" s="832"/>
      <c r="I6" s="355"/>
      <c r="J6" s="832" t="s">
        <v>51</v>
      </c>
      <c r="K6" s="832"/>
      <c r="L6" s="832"/>
      <c r="M6" s="355"/>
      <c r="N6" s="832" t="s">
        <v>209</v>
      </c>
      <c r="O6" s="832"/>
      <c r="P6" s="832"/>
    </row>
    <row r="7" spans="1:17" s="104" customFormat="1" ht="27" customHeight="1" x14ac:dyDescent="0.25">
      <c r="A7" s="836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355"/>
      <c r="J7" s="658" t="s">
        <v>0</v>
      </c>
      <c r="K7" s="659" t="s">
        <v>15</v>
      </c>
      <c r="L7" s="659" t="s">
        <v>16</v>
      </c>
      <c r="M7" s="355"/>
      <c r="N7" s="658" t="s">
        <v>0</v>
      </c>
      <c r="O7" s="659" t="s">
        <v>15</v>
      </c>
      <c r="P7" s="659" t="s">
        <v>16</v>
      </c>
    </row>
    <row r="8" spans="1:17" ht="15.75" customHeight="1" x14ac:dyDescent="0.2">
      <c r="A8" s="26">
        <v>2010</v>
      </c>
      <c r="B8" s="667">
        <v>4779</v>
      </c>
      <c r="C8" s="667">
        <v>2166</v>
      </c>
      <c r="D8" s="667">
        <v>2613</v>
      </c>
      <c r="E8" s="667"/>
      <c r="F8" s="667">
        <v>396</v>
      </c>
      <c r="G8" s="667">
        <v>249</v>
      </c>
      <c r="H8" s="667">
        <v>147</v>
      </c>
      <c r="I8" s="667"/>
      <c r="J8" s="667">
        <v>1053</v>
      </c>
      <c r="K8" s="667">
        <v>627</v>
      </c>
      <c r="L8" s="667">
        <v>426</v>
      </c>
      <c r="M8" s="667"/>
      <c r="N8" s="667">
        <v>3917</v>
      </c>
      <c r="O8" s="667">
        <v>2259</v>
      </c>
      <c r="P8" s="667">
        <v>1658</v>
      </c>
    </row>
    <row r="9" spans="1:17" ht="15.75" customHeight="1" x14ac:dyDescent="0.2">
      <c r="A9" s="26">
        <v>2011</v>
      </c>
      <c r="B9" s="668">
        <v>7381</v>
      </c>
      <c r="C9" s="668">
        <v>3580</v>
      </c>
      <c r="D9" s="668">
        <v>3801</v>
      </c>
      <c r="E9" s="668"/>
      <c r="F9" s="668">
        <v>362</v>
      </c>
      <c r="G9" s="668">
        <v>228</v>
      </c>
      <c r="H9" s="668">
        <v>134</v>
      </c>
      <c r="I9" s="668"/>
      <c r="J9" s="668">
        <v>922</v>
      </c>
      <c r="K9" s="668">
        <v>584</v>
      </c>
      <c r="L9" s="668">
        <v>338</v>
      </c>
      <c r="M9" s="668"/>
      <c r="N9" s="668">
        <v>3497</v>
      </c>
      <c r="O9" s="668">
        <v>2076</v>
      </c>
      <c r="P9" s="668">
        <v>1421</v>
      </c>
    </row>
    <row r="10" spans="1:17" ht="15.75" customHeight="1" x14ac:dyDescent="0.2">
      <c r="A10" s="26">
        <v>2012</v>
      </c>
      <c r="B10" s="668">
        <v>8574</v>
      </c>
      <c r="C10" s="668">
        <v>4303</v>
      </c>
      <c r="D10" s="668">
        <v>4271</v>
      </c>
      <c r="E10" s="668"/>
      <c r="F10" s="668">
        <v>407</v>
      </c>
      <c r="G10" s="668">
        <v>235</v>
      </c>
      <c r="H10" s="668">
        <v>172</v>
      </c>
      <c r="I10" s="668"/>
      <c r="J10" s="668">
        <v>998</v>
      </c>
      <c r="K10" s="668">
        <v>602</v>
      </c>
      <c r="L10" s="668">
        <v>396</v>
      </c>
      <c r="M10" s="668"/>
      <c r="N10" s="668">
        <v>3124</v>
      </c>
      <c r="O10" s="668">
        <v>1881</v>
      </c>
      <c r="P10" s="668">
        <v>1243</v>
      </c>
    </row>
    <row r="11" spans="1:17" ht="15.75" customHeight="1" x14ac:dyDescent="0.2">
      <c r="A11" s="26">
        <v>2013</v>
      </c>
      <c r="B11" s="668">
        <v>7741</v>
      </c>
      <c r="C11" s="668">
        <v>3909</v>
      </c>
      <c r="D11" s="668">
        <v>3832</v>
      </c>
      <c r="E11" s="668"/>
      <c r="F11" s="668">
        <v>383</v>
      </c>
      <c r="G11" s="668">
        <v>232</v>
      </c>
      <c r="H11" s="668">
        <v>151</v>
      </c>
      <c r="I11" s="668"/>
      <c r="J11" s="668">
        <v>1124</v>
      </c>
      <c r="K11" s="668">
        <v>695</v>
      </c>
      <c r="L11" s="668">
        <v>429</v>
      </c>
      <c r="M11" s="668"/>
      <c r="N11" s="668">
        <v>2896</v>
      </c>
      <c r="O11" s="668">
        <v>1715</v>
      </c>
      <c r="P11" s="668">
        <v>1181</v>
      </c>
    </row>
    <row r="12" spans="1:17" ht="15.75" customHeight="1" x14ac:dyDescent="0.2">
      <c r="A12" s="26">
        <v>2014</v>
      </c>
      <c r="B12" s="668">
        <v>7185</v>
      </c>
      <c r="C12" s="668">
        <v>3712</v>
      </c>
      <c r="D12" s="668">
        <v>3473</v>
      </c>
      <c r="E12" s="668"/>
      <c r="F12" s="668">
        <v>500</v>
      </c>
      <c r="G12" s="668">
        <v>332</v>
      </c>
      <c r="H12" s="668">
        <v>168</v>
      </c>
      <c r="I12" s="668"/>
      <c r="J12" s="668">
        <v>1387</v>
      </c>
      <c r="K12" s="668">
        <v>855</v>
      </c>
      <c r="L12" s="668">
        <v>532</v>
      </c>
      <c r="M12" s="668"/>
      <c r="N12" s="668">
        <v>1811</v>
      </c>
      <c r="O12" s="668">
        <v>1078</v>
      </c>
      <c r="P12" s="668">
        <v>733</v>
      </c>
    </row>
    <row r="13" spans="1:17" ht="15.75" customHeight="1" x14ac:dyDescent="0.2">
      <c r="A13" s="26">
        <v>2015</v>
      </c>
      <c r="B13" s="668">
        <v>7197</v>
      </c>
      <c r="C13" s="668">
        <v>3647</v>
      </c>
      <c r="D13" s="668">
        <v>3550</v>
      </c>
      <c r="E13" s="668"/>
      <c r="F13" s="668">
        <v>338</v>
      </c>
      <c r="G13" s="668">
        <v>225</v>
      </c>
      <c r="H13" s="668">
        <v>113</v>
      </c>
      <c r="I13" s="668"/>
      <c r="J13" s="668">
        <v>1300</v>
      </c>
      <c r="K13" s="668">
        <v>806</v>
      </c>
      <c r="L13" s="668">
        <v>494</v>
      </c>
      <c r="M13" s="668"/>
      <c r="N13" s="668">
        <v>1831</v>
      </c>
      <c r="O13" s="668">
        <v>1100</v>
      </c>
      <c r="P13" s="668">
        <v>731</v>
      </c>
    </row>
    <row r="14" spans="1:17" ht="15.75" customHeight="1" x14ac:dyDescent="0.2">
      <c r="A14" s="26">
        <v>2016</v>
      </c>
      <c r="B14" s="668">
        <v>7114</v>
      </c>
      <c r="C14" s="668">
        <v>3538</v>
      </c>
      <c r="D14" s="668">
        <v>3576</v>
      </c>
      <c r="E14" s="668"/>
      <c r="F14" s="668">
        <v>246</v>
      </c>
      <c r="G14" s="668">
        <v>175</v>
      </c>
      <c r="H14" s="668">
        <v>71</v>
      </c>
      <c r="I14" s="668"/>
      <c r="J14" s="668">
        <v>1093</v>
      </c>
      <c r="K14" s="668">
        <v>692</v>
      </c>
      <c r="L14" s="668">
        <v>401</v>
      </c>
      <c r="M14" s="668"/>
      <c r="N14" s="668">
        <v>1503</v>
      </c>
      <c r="O14" s="668">
        <v>924</v>
      </c>
      <c r="P14" s="668">
        <v>579</v>
      </c>
    </row>
    <row r="15" spans="1:17" ht="15.75" customHeight="1" x14ac:dyDescent="0.2">
      <c r="A15" s="26">
        <v>2017</v>
      </c>
      <c r="B15" s="668">
        <v>8327</v>
      </c>
      <c r="C15" s="668">
        <v>4035</v>
      </c>
      <c r="D15" s="668">
        <v>4292</v>
      </c>
      <c r="E15" s="668"/>
      <c r="F15" s="668">
        <v>196</v>
      </c>
      <c r="G15" s="668">
        <v>129</v>
      </c>
      <c r="H15" s="668">
        <v>67</v>
      </c>
      <c r="I15" s="668"/>
      <c r="J15" s="668">
        <v>997</v>
      </c>
      <c r="K15" s="668">
        <v>610</v>
      </c>
      <c r="L15" s="668">
        <v>387</v>
      </c>
      <c r="M15" s="668"/>
      <c r="N15" s="668">
        <v>1468</v>
      </c>
      <c r="O15" s="668">
        <v>889</v>
      </c>
      <c r="P15" s="668">
        <v>579</v>
      </c>
    </row>
    <row r="16" spans="1:17" ht="15.75" customHeight="1" x14ac:dyDescent="0.2">
      <c r="A16" s="26">
        <v>2018</v>
      </c>
      <c r="B16" s="668">
        <v>8718</v>
      </c>
      <c r="C16" s="668">
        <v>4469</v>
      </c>
      <c r="D16" s="668">
        <v>4249</v>
      </c>
      <c r="E16" s="668"/>
      <c r="F16" s="668">
        <v>153</v>
      </c>
      <c r="G16" s="668">
        <v>95</v>
      </c>
      <c r="H16" s="668">
        <v>58</v>
      </c>
      <c r="I16" s="668"/>
      <c r="J16" s="668">
        <v>898</v>
      </c>
      <c r="K16" s="668">
        <v>540</v>
      </c>
      <c r="L16" s="668">
        <v>358</v>
      </c>
      <c r="M16" s="668"/>
      <c r="N16" s="668">
        <v>1203</v>
      </c>
      <c r="O16" s="668">
        <v>727</v>
      </c>
      <c r="P16" s="668">
        <v>476</v>
      </c>
    </row>
    <row r="17" spans="1:16" ht="15.75" customHeight="1" x14ac:dyDescent="0.2">
      <c r="A17" s="26">
        <v>2019</v>
      </c>
      <c r="B17" s="668">
        <v>9533</v>
      </c>
      <c r="C17" s="668">
        <v>4505</v>
      </c>
      <c r="D17" s="668">
        <v>5028</v>
      </c>
      <c r="E17" s="668"/>
      <c r="F17" s="668">
        <v>144</v>
      </c>
      <c r="G17" s="668">
        <v>84</v>
      </c>
      <c r="H17" s="668">
        <v>60</v>
      </c>
      <c r="I17" s="668"/>
      <c r="J17" s="668">
        <v>540</v>
      </c>
      <c r="K17" s="668">
        <v>325</v>
      </c>
      <c r="L17" s="668">
        <v>215</v>
      </c>
      <c r="M17" s="668"/>
      <c r="N17" s="668">
        <v>1060</v>
      </c>
      <c r="O17" s="668">
        <v>623</v>
      </c>
      <c r="P17" s="668">
        <v>437</v>
      </c>
    </row>
    <row r="18" spans="1:16" ht="15.75" customHeight="1" x14ac:dyDescent="0.2">
      <c r="A18" s="26">
        <v>2020</v>
      </c>
      <c r="B18" s="668">
        <f t="shared" ref="B18:D19" si="0">+F18+J18+N18</f>
        <v>1316</v>
      </c>
      <c r="C18" s="668">
        <f t="shared" si="0"/>
        <v>796</v>
      </c>
      <c r="D18" s="668">
        <f t="shared" si="0"/>
        <v>520</v>
      </c>
      <c r="E18" s="668"/>
      <c r="F18" s="668">
        <v>118</v>
      </c>
      <c r="G18" s="668">
        <v>68</v>
      </c>
      <c r="H18" s="668">
        <v>50</v>
      </c>
      <c r="I18" s="668"/>
      <c r="J18" s="668">
        <v>489</v>
      </c>
      <c r="K18" s="668">
        <v>310</v>
      </c>
      <c r="L18" s="668">
        <v>179</v>
      </c>
      <c r="M18" s="668"/>
      <c r="N18" s="668">
        <v>709</v>
      </c>
      <c r="O18" s="668">
        <v>418</v>
      </c>
      <c r="P18" s="668">
        <v>291</v>
      </c>
    </row>
    <row r="19" spans="1:16" ht="15.75" customHeight="1" thickBot="1" x14ac:dyDescent="0.25">
      <c r="A19" s="38">
        <v>2021</v>
      </c>
      <c r="B19" s="669">
        <f t="shared" si="0"/>
        <v>801</v>
      </c>
      <c r="C19" s="669">
        <f t="shared" si="0"/>
        <v>472</v>
      </c>
      <c r="D19" s="669">
        <f t="shared" si="0"/>
        <v>329</v>
      </c>
      <c r="E19" s="669"/>
      <c r="F19" s="669">
        <v>67</v>
      </c>
      <c r="G19" s="669">
        <v>41</v>
      </c>
      <c r="H19" s="669">
        <v>26</v>
      </c>
      <c r="I19" s="669"/>
      <c r="J19" s="669">
        <v>259</v>
      </c>
      <c r="K19" s="669">
        <v>158</v>
      </c>
      <c r="L19" s="669">
        <v>101</v>
      </c>
      <c r="M19" s="669"/>
      <c r="N19" s="669">
        <v>475</v>
      </c>
      <c r="O19" s="669">
        <v>273</v>
      </c>
      <c r="P19" s="669">
        <v>202</v>
      </c>
    </row>
    <row r="20" spans="1:16" ht="15" customHeight="1" x14ac:dyDescent="0.2">
      <c r="A20" s="35" t="s">
        <v>24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B6:D6"/>
    <mergeCell ref="A6:A7"/>
  </mergeCells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  <colBreaks count="1" manualBreakCount="1">
    <brk id="15" max="1048575" man="1"/>
  </colBreak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22"/>
  <sheetViews>
    <sheetView showGridLines="0" zoomScaleNormal="100" zoomScaleSheetLayoutView="100" workbookViewId="0">
      <selection activeCell="A6" sqref="A6:A7"/>
    </sheetView>
  </sheetViews>
  <sheetFormatPr baseColWidth="10" defaultColWidth="11" defaultRowHeight="12" x14ac:dyDescent="0.2"/>
  <cols>
    <col min="1" max="1" width="17.375" style="119" customWidth="1"/>
    <col min="2" max="4" width="6.125" style="124" customWidth="1"/>
    <col min="5" max="5" width="1.5" style="124" customWidth="1"/>
    <col min="6" max="8" width="6.125" style="124" customWidth="1"/>
    <col min="9" max="9" width="1.5" style="124" customWidth="1"/>
    <col min="10" max="12" width="6.125" style="124" customWidth="1"/>
    <col min="13" max="13" width="1.5" style="124" customWidth="1"/>
    <col min="14" max="16" width="6.125" style="124" customWidth="1"/>
    <col min="17" max="16384" width="11" style="113"/>
  </cols>
  <sheetData>
    <row r="1" spans="1:17" ht="15" x14ac:dyDescent="0.25">
      <c r="A1" s="837" t="s">
        <v>876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</row>
    <row r="2" spans="1:17" s="114" customFormat="1" ht="16.5" customHeight="1" x14ac:dyDescent="0.25">
      <c r="A2" s="837" t="s">
        <v>208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353" t="s">
        <v>612</v>
      </c>
    </row>
    <row r="3" spans="1:17" s="114" customFormat="1" ht="16.5" customHeight="1" x14ac:dyDescent="0.25">
      <c r="A3" s="838" t="s">
        <v>90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</row>
    <row r="4" spans="1:17" s="114" customFormat="1" ht="15" x14ac:dyDescent="0.25">
      <c r="A4" s="838" t="s">
        <v>91</v>
      </c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</row>
    <row r="5" spans="1:17" ht="15" x14ac:dyDescent="0.25">
      <c r="A5" s="838" t="s">
        <v>210</v>
      </c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</row>
    <row r="6" spans="1:17" s="660" customFormat="1" ht="17.25" customHeight="1" x14ac:dyDescent="0.25">
      <c r="A6" s="839" t="s">
        <v>49</v>
      </c>
      <c r="B6" s="832" t="s">
        <v>0</v>
      </c>
      <c r="C6" s="832"/>
      <c r="D6" s="832"/>
      <c r="E6" s="354"/>
      <c r="F6" s="832" t="s">
        <v>50</v>
      </c>
      <c r="G6" s="832"/>
      <c r="H6" s="832"/>
      <c r="I6" s="355"/>
      <c r="J6" s="832" t="s">
        <v>51</v>
      </c>
      <c r="K6" s="832"/>
      <c r="L6" s="832"/>
      <c r="M6" s="355"/>
      <c r="N6" s="832" t="s">
        <v>209</v>
      </c>
      <c r="O6" s="832"/>
      <c r="P6" s="832"/>
    </row>
    <row r="7" spans="1:17" s="662" customFormat="1" ht="24" x14ac:dyDescent="0.25">
      <c r="A7" s="839"/>
      <c r="B7" s="562" t="s">
        <v>0</v>
      </c>
      <c r="C7" s="563" t="s">
        <v>15</v>
      </c>
      <c r="D7" s="563" t="s">
        <v>16</v>
      </c>
      <c r="E7" s="661"/>
      <c r="F7" s="562" t="s">
        <v>0</v>
      </c>
      <c r="G7" s="563" t="s">
        <v>15</v>
      </c>
      <c r="H7" s="563" t="s">
        <v>16</v>
      </c>
      <c r="I7" s="661"/>
      <c r="J7" s="562" t="s">
        <v>0</v>
      </c>
      <c r="K7" s="563" t="s">
        <v>15</v>
      </c>
      <c r="L7" s="563" t="s">
        <v>16</v>
      </c>
      <c r="M7" s="661"/>
      <c r="N7" s="562" t="s">
        <v>0</v>
      </c>
      <c r="O7" s="563" t="s">
        <v>15</v>
      </c>
      <c r="P7" s="563" t="s">
        <v>16</v>
      </c>
    </row>
    <row r="8" spans="1:17" s="116" customFormat="1" ht="12.75" x14ac:dyDescent="0.2">
      <c r="A8" s="125"/>
      <c r="B8" s="97"/>
      <c r="C8" s="98"/>
      <c r="D8" s="98"/>
      <c r="E8" s="126"/>
      <c r="F8" s="97"/>
      <c r="G8" s="98"/>
      <c r="H8" s="98"/>
      <c r="I8" s="126"/>
      <c r="J8" s="97"/>
      <c r="K8" s="98"/>
      <c r="L8" s="98"/>
      <c r="M8" s="126"/>
      <c r="N8" s="97"/>
      <c r="O8" s="98"/>
      <c r="P8" s="98"/>
    </row>
    <row r="9" spans="1:17" s="664" customFormat="1" ht="15" x14ac:dyDescent="0.25">
      <c r="A9" s="117" t="s">
        <v>0</v>
      </c>
      <c r="B9" s="663">
        <f>+C9+D9</f>
        <v>801</v>
      </c>
      <c r="C9" s="663">
        <f>+G9+K9+O9</f>
        <v>472</v>
      </c>
      <c r="D9" s="663">
        <f>+H9+L9+P9</f>
        <v>329</v>
      </c>
      <c r="E9" s="663"/>
      <c r="F9" s="663">
        <f>SUM(F11:F21)</f>
        <v>67</v>
      </c>
      <c r="G9" s="663">
        <f t="shared" ref="G9:H9" si="0">SUM(G11:G21)</f>
        <v>41</v>
      </c>
      <c r="H9" s="663">
        <f t="shared" si="0"/>
        <v>26</v>
      </c>
      <c r="I9" s="663"/>
      <c r="J9" s="663">
        <f>SUM(J11:J21)</f>
        <v>259</v>
      </c>
      <c r="K9" s="663">
        <f t="shared" ref="K9:L9" si="1">SUM(K11:K21)</f>
        <v>158</v>
      </c>
      <c r="L9" s="663">
        <f t="shared" si="1"/>
        <v>101</v>
      </c>
      <c r="M9" s="663"/>
      <c r="N9" s="663">
        <f>SUM(N11:N21)</f>
        <v>475</v>
      </c>
      <c r="O9" s="663">
        <f t="shared" ref="O9:P9" si="2">SUM(O11:O21)</f>
        <v>273</v>
      </c>
      <c r="P9" s="663">
        <f t="shared" si="2"/>
        <v>202</v>
      </c>
    </row>
    <row r="10" spans="1:17" x14ac:dyDescent="0.2"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</row>
    <row r="11" spans="1:17" ht="12.75" x14ac:dyDescent="0.2">
      <c r="A11" s="115" t="s">
        <v>54</v>
      </c>
      <c r="B11" s="120">
        <v>134</v>
      </c>
      <c r="C11" s="120">
        <v>80</v>
      </c>
      <c r="D11" s="120">
        <v>54</v>
      </c>
      <c r="E11" s="120"/>
      <c r="F11" s="120">
        <v>3</v>
      </c>
      <c r="G11" s="121">
        <v>3</v>
      </c>
      <c r="H11" s="121">
        <v>0</v>
      </c>
      <c r="I11" s="121"/>
      <c r="J11" s="120">
        <v>44</v>
      </c>
      <c r="K11" s="121">
        <v>24</v>
      </c>
      <c r="L11" s="121">
        <v>20</v>
      </c>
      <c r="M11" s="121"/>
      <c r="N11" s="120">
        <v>87</v>
      </c>
      <c r="O11" s="121">
        <v>53</v>
      </c>
      <c r="P11" s="121">
        <v>34</v>
      </c>
    </row>
    <row r="12" spans="1:17" ht="12.75" x14ac:dyDescent="0.2">
      <c r="A12" s="115" t="s">
        <v>61</v>
      </c>
      <c r="B12" s="120">
        <v>80</v>
      </c>
      <c r="C12" s="120">
        <v>56</v>
      </c>
      <c r="D12" s="120">
        <v>24</v>
      </c>
      <c r="E12" s="120"/>
      <c r="F12" s="120">
        <v>4</v>
      </c>
      <c r="G12" s="121">
        <v>3</v>
      </c>
      <c r="H12" s="121">
        <v>1</v>
      </c>
      <c r="I12" s="121"/>
      <c r="J12" s="120">
        <v>29</v>
      </c>
      <c r="K12" s="121">
        <v>19</v>
      </c>
      <c r="L12" s="121">
        <v>10</v>
      </c>
      <c r="M12" s="121"/>
      <c r="N12" s="120">
        <v>47</v>
      </c>
      <c r="O12" s="121">
        <v>34</v>
      </c>
      <c r="P12" s="121">
        <v>13</v>
      </c>
    </row>
    <row r="13" spans="1:17" ht="12.75" x14ac:dyDescent="0.2">
      <c r="A13" s="115" t="s">
        <v>31</v>
      </c>
      <c r="B13" s="120">
        <v>123</v>
      </c>
      <c r="C13" s="120">
        <v>76</v>
      </c>
      <c r="D13" s="120">
        <v>47</v>
      </c>
      <c r="E13" s="120"/>
      <c r="F13" s="120">
        <v>20</v>
      </c>
      <c r="G13" s="121">
        <v>12</v>
      </c>
      <c r="H13" s="121">
        <v>8</v>
      </c>
      <c r="I13" s="121"/>
      <c r="J13" s="120">
        <v>43</v>
      </c>
      <c r="K13" s="121">
        <v>29</v>
      </c>
      <c r="L13" s="121">
        <v>14</v>
      </c>
      <c r="M13" s="121"/>
      <c r="N13" s="120">
        <v>60</v>
      </c>
      <c r="O13" s="121">
        <v>35</v>
      </c>
      <c r="P13" s="121">
        <v>25</v>
      </c>
    </row>
    <row r="14" spans="1:17" ht="12.75" x14ac:dyDescent="0.2">
      <c r="A14" s="115" t="s">
        <v>62</v>
      </c>
      <c r="B14" s="120">
        <v>139</v>
      </c>
      <c r="C14" s="120">
        <v>74</v>
      </c>
      <c r="D14" s="120">
        <v>65</v>
      </c>
      <c r="E14" s="120"/>
      <c r="F14" s="120">
        <v>15</v>
      </c>
      <c r="G14" s="121">
        <v>7</v>
      </c>
      <c r="H14" s="121">
        <v>8</v>
      </c>
      <c r="I14" s="121"/>
      <c r="J14" s="120">
        <v>46</v>
      </c>
      <c r="K14" s="121">
        <v>27</v>
      </c>
      <c r="L14" s="121">
        <v>19</v>
      </c>
      <c r="M14" s="121"/>
      <c r="N14" s="120">
        <v>78</v>
      </c>
      <c r="O14" s="121">
        <v>40</v>
      </c>
      <c r="P14" s="121">
        <v>38</v>
      </c>
    </row>
    <row r="15" spans="1:17" ht="12.75" x14ac:dyDescent="0.2">
      <c r="A15" s="115" t="s">
        <v>55</v>
      </c>
      <c r="B15" s="120">
        <v>73</v>
      </c>
      <c r="C15" s="120">
        <v>45</v>
      </c>
      <c r="D15" s="120">
        <v>28</v>
      </c>
      <c r="E15" s="120"/>
      <c r="F15" s="120">
        <v>4</v>
      </c>
      <c r="G15" s="121">
        <v>2</v>
      </c>
      <c r="H15" s="121">
        <v>2</v>
      </c>
      <c r="I15" s="121"/>
      <c r="J15" s="120">
        <v>20</v>
      </c>
      <c r="K15" s="121">
        <v>14</v>
      </c>
      <c r="L15" s="121">
        <v>6</v>
      </c>
      <c r="M15" s="121"/>
      <c r="N15" s="120">
        <v>49</v>
      </c>
      <c r="O15" s="121">
        <v>29</v>
      </c>
      <c r="P15" s="121">
        <v>20</v>
      </c>
    </row>
    <row r="16" spans="1:17" ht="12.75" x14ac:dyDescent="0.2">
      <c r="A16" s="115" t="s">
        <v>66</v>
      </c>
      <c r="B16" s="120">
        <v>53</v>
      </c>
      <c r="C16" s="120">
        <v>33</v>
      </c>
      <c r="D16" s="120">
        <v>20</v>
      </c>
      <c r="E16" s="120"/>
      <c r="F16" s="120">
        <v>6</v>
      </c>
      <c r="G16" s="121">
        <v>5</v>
      </c>
      <c r="H16" s="121">
        <v>1</v>
      </c>
      <c r="I16" s="121"/>
      <c r="J16" s="120">
        <v>15</v>
      </c>
      <c r="K16" s="121">
        <v>8</v>
      </c>
      <c r="L16" s="121">
        <v>7</v>
      </c>
      <c r="M16" s="121"/>
      <c r="N16" s="120">
        <v>32</v>
      </c>
      <c r="O16" s="121">
        <v>20</v>
      </c>
      <c r="P16" s="121">
        <v>12</v>
      </c>
    </row>
    <row r="17" spans="1:16" ht="12.75" x14ac:dyDescent="0.2">
      <c r="A17" s="115" t="s">
        <v>33</v>
      </c>
      <c r="B17" s="120">
        <v>84</v>
      </c>
      <c r="C17" s="120">
        <v>44</v>
      </c>
      <c r="D17" s="120">
        <v>40</v>
      </c>
      <c r="E17" s="120"/>
      <c r="F17" s="120">
        <v>6</v>
      </c>
      <c r="G17" s="121">
        <v>4</v>
      </c>
      <c r="H17" s="121">
        <v>2</v>
      </c>
      <c r="I17" s="121"/>
      <c r="J17" s="120">
        <v>18</v>
      </c>
      <c r="K17" s="121">
        <v>12</v>
      </c>
      <c r="L17" s="121">
        <v>6</v>
      </c>
      <c r="M17" s="121"/>
      <c r="N17" s="120">
        <v>60</v>
      </c>
      <c r="O17" s="121">
        <v>28</v>
      </c>
      <c r="P17" s="121">
        <v>32</v>
      </c>
    </row>
    <row r="18" spans="1:16" ht="12.75" x14ac:dyDescent="0.2">
      <c r="A18" s="115" t="s">
        <v>56</v>
      </c>
      <c r="B18" s="120">
        <v>17</v>
      </c>
      <c r="C18" s="120">
        <v>8</v>
      </c>
      <c r="D18" s="120">
        <v>9</v>
      </c>
      <c r="E18" s="120"/>
      <c r="F18" s="120">
        <v>1</v>
      </c>
      <c r="G18" s="121">
        <v>1</v>
      </c>
      <c r="H18" s="121">
        <v>0</v>
      </c>
      <c r="I18" s="121"/>
      <c r="J18" s="120">
        <v>7</v>
      </c>
      <c r="K18" s="121">
        <v>3</v>
      </c>
      <c r="L18" s="121">
        <v>4</v>
      </c>
      <c r="M18" s="121"/>
      <c r="N18" s="120">
        <v>9</v>
      </c>
      <c r="O18" s="121">
        <v>4</v>
      </c>
      <c r="P18" s="121">
        <v>5</v>
      </c>
    </row>
    <row r="19" spans="1:16" ht="12.75" x14ac:dyDescent="0.2">
      <c r="A19" s="115" t="s">
        <v>58</v>
      </c>
      <c r="B19" s="120">
        <v>51</v>
      </c>
      <c r="C19" s="120">
        <v>26</v>
      </c>
      <c r="D19" s="120">
        <v>25</v>
      </c>
      <c r="E19" s="120"/>
      <c r="F19" s="120">
        <v>3</v>
      </c>
      <c r="G19" s="121">
        <v>0</v>
      </c>
      <c r="H19" s="121">
        <v>3</v>
      </c>
      <c r="I19" s="121"/>
      <c r="J19" s="120">
        <v>20</v>
      </c>
      <c r="K19" s="121">
        <v>12</v>
      </c>
      <c r="L19" s="121">
        <v>8</v>
      </c>
      <c r="M19" s="121"/>
      <c r="N19" s="120">
        <v>28</v>
      </c>
      <c r="O19" s="121">
        <v>14</v>
      </c>
      <c r="P19" s="121">
        <v>14</v>
      </c>
    </row>
    <row r="20" spans="1:16" ht="12.75" x14ac:dyDescent="0.2">
      <c r="A20" s="115" t="s">
        <v>85</v>
      </c>
      <c r="B20" s="120">
        <v>29</v>
      </c>
      <c r="C20" s="120">
        <v>18</v>
      </c>
      <c r="D20" s="120">
        <v>11</v>
      </c>
      <c r="E20" s="120"/>
      <c r="F20" s="120">
        <v>5</v>
      </c>
      <c r="G20" s="121">
        <v>4</v>
      </c>
      <c r="H20" s="121">
        <v>1</v>
      </c>
      <c r="I20" s="121"/>
      <c r="J20" s="120">
        <v>10</v>
      </c>
      <c r="K20" s="121">
        <v>5</v>
      </c>
      <c r="L20" s="121">
        <v>5</v>
      </c>
      <c r="M20" s="121"/>
      <c r="N20" s="120">
        <v>14</v>
      </c>
      <c r="O20" s="121">
        <v>9</v>
      </c>
      <c r="P20" s="121">
        <v>5</v>
      </c>
    </row>
    <row r="21" spans="1:16" ht="13.5" thickBot="1" x14ac:dyDescent="0.25">
      <c r="A21" s="127" t="s">
        <v>74</v>
      </c>
      <c r="B21" s="122">
        <v>18</v>
      </c>
      <c r="C21" s="122">
        <v>12</v>
      </c>
      <c r="D21" s="122">
        <v>6</v>
      </c>
      <c r="E21" s="122"/>
      <c r="F21" s="122">
        <v>0</v>
      </c>
      <c r="G21" s="123">
        <v>0</v>
      </c>
      <c r="H21" s="123">
        <v>0</v>
      </c>
      <c r="I21" s="123"/>
      <c r="J21" s="122">
        <v>7</v>
      </c>
      <c r="K21" s="123">
        <v>5</v>
      </c>
      <c r="L21" s="123">
        <v>2</v>
      </c>
      <c r="M21" s="123"/>
      <c r="N21" s="122">
        <v>11</v>
      </c>
      <c r="O21" s="123">
        <v>7</v>
      </c>
      <c r="P21" s="123">
        <v>4</v>
      </c>
    </row>
    <row r="22" spans="1:16" ht="15.75" customHeight="1" x14ac:dyDescent="0.2">
      <c r="A22" s="23" t="s">
        <v>24</v>
      </c>
    </row>
  </sheetData>
  <mergeCells count="10">
    <mergeCell ref="B6:D6"/>
    <mergeCell ref="F6:H6"/>
    <mergeCell ref="J6:L6"/>
    <mergeCell ref="N6:P6"/>
    <mergeCell ref="A1:P1"/>
    <mergeCell ref="A2:P2"/>
    <mergeCell ref="A3:P3"/>
    <mergeCell ref="A4:P4"/>
    <mergeCell ref="A5:P5"/>
    <mergeCell ref="A6:A7"/>
  </mergeCells>
  <conditionalFormatting sqref="B9:P21">
    <cfRule type="cellIs" dxfId="98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scale="90" orientation="landscape" r:id="rId1"/>
  <headerFooter alignWithMargins="0"/>
  <colBreaks count="1" manualBreakCount="1">
    <brk id="16" max="1048575" man="1"/>
  </colBreak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21"/>
  <sheetViews>
    <sheetView showGridLines="0" zoomScaleNormal="100" zoomScaleSheetLayoutView="100" workbookViewId="0">
      <selection activeCell="K15" sqref="K15"/>
    </sheetView>
  </sheetViews>
  <sheetFormatPr baseColWidth="10" defaultColWidth="11" defaultRowHeight="12.75" x14ac:dyDescent="0.2"/>
  <cols>
    <col min="1" max="1" width="10.125" style="168" customWidth="1"/>
    <col min="2" max="4" width="5.625" style="176" customWidth="1"/>
    <col min="5" max="5" width="1.25" style="176" customWidth="1"/>
    <col min="6" max="8" width="5.25" style="176" customWidth="1"/>
    <col min="9" max="9" width="1.25" style="176" customWidth="1"/>
    <col min="10" max="12" width="5.25" style="176" customWidth="1"/>
    <col min="13" max="13" width="1.25" style="176" customWidth="1"/>
    <col min="14" max="16" width="5.25" style="176" customWidth="1"/>
    <col min="17" max="16384" width="11" style="134"/>
  </cols>
  <sheetData>
    <row r="1" spans="1:17" ht="15" customHeight="1" x14ac:dyDescent="0.25">
      <c r="A1" s="796" t="s">
        <v>875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416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4" t="s">
        <v>256</v>
      </c>
      <c r="B6" s="840" t="s">
        <v>0</v>
      </c>
      <c r="C6" s="840"/>
      <c r="D6" s="840"/>
      <c r="E6" s="502"/>
      <c r="F6" s="665" t="s">
        <v>50</v>
      </c>
      <c r="G6" s="665"/>
      <c r="H6" s="665"/>
      <c r="I6" s="666"/>
      <c r="J6" s="665" t="s">
        <v>51</v>
      </c>
      <c r="K6" s="665"/>
      <c r="L6" s="665"/>
      <c r="M6" s="666"/>
      <c r="N6" s="665" t="s">
        <v>209</v>
      </c>
      <c r="O6" s="665"/>
      <c r="P6" s="665"/>
    </row>
    <row r="7" spans="1:17" s="503" customFormat="1" ht="27.75" customHeight="1" x14ac:dyDescent="0.25">
      <c r="A7" s="804"/>
      <c r="B7" s="504" t="s">
        <v>0</v>
      </c>
      <c r="C7" s="504" t="s">
        <v>15</v>
      </c>
      <c r="D7" s="504" t="s">
        <v>16</v>
      </c>
      <c r="E7" s="505"/>
      <c r="F7" s="504" t="s">
        <v>0</v>
      </c>
      <c r="G7" s="504" t="s">
        <v>15</v>
      </c>
      <c r="H7" s="504" t="s">
        <v>16</v>
      </c>
      <c r="I7" s="504"/>
      <c r="J7" s="504" t="s">
        <v>0</v>
      </c>
      <c r="K7" s="504" t="s">
        <v>15</v>
      </c>
      <c r="L7" s="504" t="s">
        <v>16</v>
      </c>
      <c r="M7" s="505"/>
      <c r="N7" s="504" t="s">
        <v>0</v>
      </c>
      <c r="O7" s="504" t="s">
        <v>15</v>
      </c>
      <c r="P7" s="504" t="s">
        <v>16</v>
      </c>
    </row>
    <row r="8" spans="1:17" s="169" customFormat="1" x14ac:dyDescent="0.2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</row>
    <row r="9" spans="1:17" s="555" customFormat="1" x14ac:dyDescent="0.2">
      <c r="A9" s="173" t="s">
        <v>0</v>
      </c>
      <c r="B9" s="230">
        <f>SUM(B10:B18)</f>
        <v>801</v>
      </c>
      <c r="C9" s="230">
        <f>SUM(C10:C18)</f>
        <v>472</v>
      </c>
      <c r="D9" s="230">
        <f>SUM(D10:D18)</f>
        <v>329</v>
      </c>
      <c r="E9" s="230"/>
      <c r="F9" s="230">
        <f>SUM(F10:F18)</f>
        <v>67</v>
      </c>
      <c r="G9" s="230">
        <f>SUM(G10:G18)</f>
        <v>41</v>
      </c>
      <c r="H9" s="230">
        <f>SUM(H10:H18)</f>
        <v>26</v>
      </c>
      <c r="I9" s="230"/>
      <c r="J9" s="230">
        <f>SUM(J10:J18)</f>
        <v>259</v>
      </c>
      <c r="K9" s="230">
        <f>SUM(K10:K18)</f>
        <v>158</v>
      </c>
      <c r="L9" s="230">
        <f>SUM(L10:L18)</f>
        <v>101</v>
      </c>
      <c r="M9" s="230"/>
      <c r="N9" s="230">
        <f>SUM(N10:N18)</f>
        <v>475</v>
      </c>
      <c r="O9" s="230">
        <f>SUM(O10:O18)</f>
        <v>273</v>
      </c>
      <c r="P9" s="230">
        <f>SUM(P10:P18)</f>
        <v>202</v>
      </c>
    </row>
    <row r="10" spans="1:17" x14ac:dyDescent="0.2">
      <c r="A10" s="188">
        <v>8</v>
      </c>
      <c r="B10" s="177">
        <f t="shared" ref="B10:B18" si="0">+F10+J10+N10</f>
        <v>1</v>
      </c>
      <c r="C10" s="177">
        <f t="shared" ref="C10:C18" si="1">+G10+K10+O10</f>
        <v>1</v>
      </c>
      <c r="D10" s="177">
        <f t="shared" ref="D10:D18" si="2">+B10-C10</f>
        <v>0</v>
      </c>
      <c r="E10" s="172"/>
      <c r="F10" s="187">
        <v>0</v>
      </c>
      <c r="G10" s="187">
        <v>0</v>
      </c>
      <c r="H10" s="187">
        <v>0</v>
      </c>
      <c r="I10" s="187"/>
      <c r="J10" s="187">
        <v>1</v>
      </c>
      <c r="K10" s="187">
        <v>1</v>
      </c>
      <c r="L10" s="187">
        <v>0</v>
      </c>
      <c r="M10" s="187"/>
      <c r="N10" s="187">
        <v>0</v>
      </c>
      <c r="O10" s="187">
        <v>0</v>
      </c>
      <c r="P10" s="187">
        <v>0</v>
      </c>
    </row>
    <row r="11" spans="1:17" x14ac:dyDescent="0.2">
      <c r="A11" s="188">
        <v>9</v>
      </c>
      <c r="B11" s="177">
        <f t="shared" si="0"/>
        <v>9</v>
      </c>
      <c r="C11" s="177">
        <f t="shared" si="1"/>
        <v>5</v>
      </c>
      <c r="D11" s="177">
        <f t="shared" si="2"/>
        <v>4</v>
      </c>
      <c r="E11" s="172"/>
      <c r="F11" s="187">
        <v>2</v>
      </c>
      <c r="G11" s="187">
        <v>1</v>
      </c>
      <c r="H11" s="187">
        <v>1</v>
      </c>
      <c r="I11" s="187"/>
      <c r="J11" s="187">
        <v>4</v>
      </c>
      <c r="K11" s="187">
        <v>3</v>
      </c>
      <c r="L11" s="187">
        <v>1</v>
      </c>
      <c r="M11" s="187"/>
      <c r="N11" s="187">
        <v>3</v>
      </c>
      <c r="O11" s="187">
        <v>1</v>
      </c>
      <c r="P11" s="187">
        <v>2</v>
      </c>
    </row>
    <row r="12" spans="1:17" x14ac:dyDescent="0.2">
      <c r="A12" s="188">
        <v>10</v>
      </c>
      <c r="B12" s="177">
        <f t="shared" si="0"/>
        <v>49</v>
      </c>
      <c r="C12" s="177">
        <f t="shared" si="1"/>
        <v>33</v>
      </c>
      <c r="D12" s="177">
        <f t="shared" si="2"/>
        <v>16</v>
      </c>
      <c r="E12" s="172"/>
      <c r="F12" s="187">
        <v>20</v>
      </c>
      <c r="G12" s="187">
        <v>15</v>
      </c>
      <c r="H12" s="187">
        <v>5</v>
      </c>
      <c r="I12" s="187"/>
      <c r="J12" s="187">
        <v>27</v>
      </c>
      <c r="K12" s="187">
        <v>16</v>
      </c>
      <c r="L12" s="187">
        <v>11</v>
      </c>
      <c r="M12" s="187"/>
      <c r="N12" s="187">
        <v>2</v>
      </c>
      <c r="O12" s="187">
        <v>2</v>
      </c>
      <c r="P12" s="187">
        <v>0</v>
      </c>
    </row>
    <row r="13" spans="1:17" x14ac:dyDescent="0.2">
      <c r="A13" s="188">
        <v>11</v>
      </c>
      <c r="B13" s="177">
        <f t="shared" si="0"/>
        <v>196</v>
      </c>
      <c r="C13" s="177">
        <f t="shared" si="1"/>
        <v>114</v>
      </c>
      <c r="D13" s="177">
        <f t="shared" si="2"/>
        <v>82</v>
      </c>
      <c r="E13" s="172"/>
      <c r="F13" s="187">
        <v>21</v>
      </c>
      <c r="G13" s="187">
        <v>9</v>
      </c>
      <c r="H13" s="187">
        <v>12</v>
      </c>
      <c r="I13" s="187"/>
      <c r="J13" s="187">
        <v>124</v>
      </c>
      <c r="K13" s="187">
        <v>78</v>
      </c>
      <c r="L13" s="187">
        <v>46</v>
      </c>
      <c r="M13" s="189"/>
      <c r="N13" s="187">
        <v>51</v>
      </c>
      <c r="O13" s="187">
        <v>27</v>
      </c>
      <c r="P13" s="187">
        <v>24</v>
      </c>
    </row>
    <row r="14" spans="1:17" x14ac:dyDescent="0.2">
      <c r="A14" s="188">
        <v>12</v>
      </c>
      <c r="B14" s="177">
        <f t="shared" si="0"/>
        <v>325</v>
      </c>
      <c r="C14" s="177">
        <f t="shared" si="1"/>
        <v>181</v>
      </c>
      <c r="D14" s="177">
        <f t="shared" si="2"/>
        <v>144</v>
      </c>
      <c r="E14" s="181"/>
      <c r="F14" s="189">
        <v>18</v>
      </c>
      <c r="G14" s="189">
        <v>14</v>
      </c>
      <c r="H14" s="189">
        <v>4</v>
      </c>
      <c r="I14" s="189"/>
      <c r="J14" s="189">
        <v>73</v>
      </c>
      <c r="K14" s="189">
        <v>42</v>
      </c>
      <c r="L14" s="189">
        <v>31</v>
      </c>
      <c r="M14" s="189"/>
      <c r="N14" s="189">
        <v>234</v>
      </c>
      <c r="O14" s="189">
        <v>125</v>
      </c>
      <c r="P14" s="189">
        <v>109</v>
      </c>
    </row>
    <row r="15" spans="1:17" x14ac:dyDescent="0.2">
      <c r="A15" s="188">
        <v>13</v>
      </c>
      <c r="B15" s="177">
        <f t="shared" si="0"/>
        <v>168</v>
      </c>
      <c r="C15" s="177">
        <f t="shared" si="1"/>
        <v>106</v>
      </c>
      <c r="D15" s="177">
        <f t="shared" si="2"/>
        <v>62</v>
      </c>
      <c r="E15" s="181"/>
      <c r="F15" s="187">
        <v>4</v>
      </c>
      <c r="G15" s="187">
        <v>2</v>
      </c>
      <c r="H15" s="187">
        <v>2</v>
      </c>
      <c r="I15" s="189"/>
      <c r="J15" s="187">
        <v>28</v>
      </c>
      <c r="K15" s="187">
        <v>16</v>
      </c>
      <c r="L15" s="187">
        <v>12</v>
      </c>
      <c r="M15" s="189"/>
      <c r="N15" s="187">
        <v>136</v>
      </c>
      <c r="O15" s="187">
        <v>88</v>
      </c>
      <c r="P15" s="187">
        <v>48</v>
      </c>
    </row>
    <row r="16" spans="1:17" x14ac:dyDescent="0.2">
      <c r="A16" s="188">
        <v>14</v>
      </c>
      <c r="B16" s="177">
        <f t="shared" si="0"/>
        <v>42</v>
      </c>
      <c r="C16" s="177">
        <f t="shared" si="1"/>
        <v>26</v>
      </c>
      <c r="D16" s="177">
        <f t="shared" si="2"/>
        <v>16</v>
      </c>
      <c r="E16" s="180"/>
      <c r="F16" s="187">
        <v>2</v>
      </c>
      <c r="G16" s="187">
        <v>0</v>
      </c>
      <c r="H16" s="187">
        <v>2</v>
      </c>
      <c r="I16" s="187"/>
      <c r="J16" s="187">
        <v>1</v>
      </c>
      <c r="K16" s="187">
        <v>1</v>
      </c>
      <c r="L16" s="187">
        <v>0</v>
      </c>
      <c r="M16" s="187"/>
      <c r="N16" s="187">
        <v>39</v>
      </c>
      <c r="O16" s="187">
        <v>25</v>
      </c>
      <c r="P16" s="187">
        <v>14</v>
      </c>
    </row>
    <row r="17" spans="1:16" x14ac:dyDescent="0.2">
      <c r="A17" s="188">
        <v>15</v>
      </c>
      <c r="B17" s="177">
        <f t="shared" si="0"/>
        <v>9</v>
      </c>
      <c r="C17" s="177">
        <f t="shared" si="1"/>
        <v>6</v>
      </c>
      <c r="D17" s="177">
        <f t="shared" si="2"/>
        <v>3</v>
      </c>
      <c r="E17" s="181"/>
      <c r="F17" s="189">
        <v>0</v>
      </c>
      <c r="G17" s="189">
        <v>0</v>
      </c>
      <c r="H17" s="189">
        <v>0</v>
      </c>
      <c r="I17" s="189"/>
      <c r="J17" s="189">
        <v>1</v>
      </c>
      <c r="K17" s="189">
        <v>1</v>
      </c>
      <c r="L17" s="189">
        <v>0</v>
      </c>
      <c r="M17" s="189"/>
      <c r="N17" s="189">
        <v>8</v>
      </c>
      <c r="O17" s="189">
        <v>5</v>
      </c>
      <c r="P17" s="189">
        <v>3</v>
      </c>
    </row>
    <row r="18" spans="1:16" ht="13.5" thickBot="1" x14ac:dyDescent="0.25">
      <c r="A18" s="188">
        <v>16</v>
      </c>
      <c r="B18" s="177">
        <f t="shared" si="0"/>
        <v>2</v>
      </c>
      <c r="C18" s="177">
        <f t="shared" si="1"/>
        <v>0</v>
      </c>
      <c r="D18" s="177">
        <f t="shared" si="2"/>
        <v>2</v>
      </c>
      <c r="E18" s="181"/>
      <c r="F18" s="189">
        <v>0</v>
      </c>
      <c r="G18" s="189">
        <v>0</v>
      </c>
      <c r="H18" s="189">
        <v>0</v>
      </c>
      <c r="I18" s="189"/>
      <c r="J18" s="189">
        <v>0</v>
      </c>
      <c r="K18" s="189">
        <v>0</v>
      </c>
      <c r="L18" s="189">
        <v>0</v>
      </c>
      <c r="M18" s="189"/>
      <c r="N18" s="189">
        <v>2</v>
      </c>
      <c r="O18" s="189">
        <v>0</v>
      </c>
      <c r="P18" s="189">
        <v>2</v>
      </c>
    </row>
    <row r="19" spans="1:16" s="371" customFormat="1" ht="15" customHeight="1" x14ac:dyDescent="0.2">
      <c r="A19" s="802" t="s">
        <v>488</v>
      </c>
      <c r="B19" s="802"/>
      <c r="C19" s="802"/>
      <c r="D19" s="802"/>
      <c r="E19" s="802"/>
      <c r="F19" s="802"/>
      <c r="G19" s="802"/>
      <c r="H19" s="802"/>
      <c r="I19" s="802"/>
      <c r="J19" s="802"/>
      <c r="K19" s="802"/>
      <c r="L19" s="802"/>
      <c r="M19" s="802"/>
      <c r="N19" s="802"/>
      <c r="O19" s="802"/>
      <c r="P19" s="802"/>
    </row>
    <row r="20" spans="1:16" s="371" customFormat="1" ht="15" customHeight="1" x14ac:dyDescent="0.2">
      <c r="A20" s="803"/>
      <c r="B20" s="803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3"/>
      <c r="O20" s="803"/>
      <c r="P20" s="803"/>
    </row>
    <row r="21" spans="1:16" s="371" customFormat="1" ht="15" customHeight="1" x14ac:dyDescent="0.2">
      <c r="A21" s="35" t="s">
        <v>24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</row>
  </sheetData>
  <mergeCells count="8">
    <mergeCell ref="A19:P20"/>
    <mergeCell ref="A6:A7"/>
    <mergeCell ref="B6:D6"/>
    <mergeCell ref="A1:P1"/>
    <mergeCell ref="A2:P2"/>
    <mergeCell ref="A3:P3"/>
    <mergeCell ref="A4:P4"/>
    <mergeCell ref="A5:P5"/>
  </mergeCells>
  <conditionalFormatting sqref="E16:P18 E15 I15 M15 M9 B10:D18 E10:P14">
    <cfRule type="cellIs" dxfId="97" priority="29" operator="equal">
      <formula>0</formula>
    </cfRule>
  </conditionalFormatting>
  <conditionalFormatting sqref="J15:L15">
    <cfRule type="cellIs" dxfId="96" priority="18" operator="equal">
      <formula>0</formula>
    </cfRule>
  </conditionalFormatting>
  <conditionalFormatting sqref="B9:I9">
    <cfRule type="cellIs" dxfId="95" priority="25" operator="equal">
      <formula>0</formula>
    </cfRule>
  </conditionalFormatting>
  <conditionalFormatting sqref="F15:H15">
    <cfRule type="cellIs" dxfId="94" priority="19" operator="equal">
      <formula>0</formula>
    </cfRule>
  </conditionalFormatting>
  <conditionalFormatting sqref="N15:P15">
    <cfRule type="cellIs" dxfId="93" priority="17" operator="equal">
      <formula>0</formula>
    </cfRule>
  </conditionalFormatting>
  <conditionalFormatting sqref="J9:L9">
    <cfRule type="cellIs" dxfId="92" priority="5" operator="equal">
      <formula>0</formula>
    </cfRule>
  </conditionalFormatting>
  <conditionalFormatting sqref="N9:P9">
    <cfRule type="cellIs" dxfId="91" priority="4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29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966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187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220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21">
        <v>39101</v>
      </c>
      <c r="C9" s="421">
        <v>39450</v>
      </c>
      <c r="D9" s="421">
        <v>41404</v>
      </c>
      <c r="E9" s="421">
        <v>44587</v>
      </c>
      <c r="F9" s="421">
        <v>48100</v>
      </c>
      <c r="G9" s="421">
        <v>48973</v>
      </c>
      <c r="H9" s="421">
        <v>48464</v>
      </c>
      <c r="I9" s="421">
        <v>47916</v>
      </c>
      <c r="J9" s="421">
        <v>48221</v>
      </c>
      <c r="K9" s="421">
        <v>50852</v>
      </c>
      <c r="L9" s="421">
        <v>50559</v>
      </c>
      <c r="M9" s="421">
        <f>M11</f>
        <v>68</v>
      </c>
    </row>
    <row r="10" spans="1:14" ht="6.75" customHeight="1" x14ac:dyDescent="0.2"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</row>
    <row r="11" spans="1:14" s="437" customFormat="1" x14ac:dyDescent="0.2">
      <c r="A11" s="79" t="s">
        <v>104</v>
      </c>
      <c r="B11" s="421">
        <v>146</v>
      </c>
      <c r="C11" s="421">
        <v>125</v>
      </c>
      <c r="D11" s="421">
        <v>135</v>
      </c>
      <c r="E11" s="421">
        <v>122</v>
      </c>
      <c r="F11" s="421">
        <v>135</v>
      </c>
      <c r="G11" s="421">
        <v>122</v>
      </c>
      <c r="H11" s="421">
        <v>107</v>
      </c>
      <c r="I11" s="421">
        <v>88</v>
      </c>
      <c r="J11" s="421">
        <v>80</v>
      </c>
      <c r="K11" s="421">
        <v>71</v>
      </c>
      <c r="L11" s="421">
        <v>78</v>
      </c>
      <c r="M11" s="421">
        <f>+M12+M16</f>
        <v>68</v>
      </c>
    </row>
    <row r="12" spans="1:14" x14ac:dyDescent="0.2">
      <c r="A12" s="77" t="s">
        <v>182</v>
      </c>
      <c r="B12" s="430">
        <v>111</v>
      </c>
      <c r="C12" s="430">
        <v>93</v>
      </c>
      <c r="D12" s="430">
        <v>111</v>
      </c>
      <c r="E12" s="430">
        <v>94</v>
      </c>
      <c r="F12" s="430">
        <v>98</v>
      </c>
      <c r="G12" s="430">
        <v>90</v>
      </c>
      <c r="H12" s="430">
        <v>72</v>
      </c>
      <c r="I12" s="430">
        <v>68</v>
      </c>
      <c r="J12" s="430">
        <v>58</v>
      </c>
      <c r="K12" s="430">
        <v>46</v>
      </c>
      <c r="L12" s="430">
        <v>46</v>
      </c>
      <c r="M12" s="430">
        <f>SUM(M13:M15)</f>
        <v>34</v>
      </c>
    </row>
    <row r="13" spans="1:14" x14ac:dyDescent="0.2">
      <c r="A13" s="81" t="s">
        <v>78</v>
      </c>
      <c r="B13" s="430">
        <v>52</v>
      </c>
      <c r="C13" s="430">
        <v>47</v>
      </c>
      <c r="D13" s="430">
        <v>45</v>
      </c>
      <c r="E13" s="430">
        <v>40</v>
      </c>
      <c r="F13" s="430">
        <v>39</v>
      </c>
      <c r="G13" s="430">
        <v>31</v>
      </c>
      <c r="H13" s="430">
        <v>24</v>
      </c>
      <c r="I13" s="430">
        <v>28</v>
      </c>
      <c r="J13" s="430">
        <v>18</v>
      </c>
      <c r="K13" s="430">
        <v>13</v>
      </c>
      <c r="L13" s="430">
        <v>14</v>
      </c>
      <c r="M13" s="430">
        <f t="shared" ref="M13:M14" si="0">+M22</f>
        <v>4</v>
      </c>
    </row>
    <row r="14" spans="1:14" x14ac:dyDescent="0.2">
      <c r="A14" s="81" t="s">
        <v>79</v>
      </c>
      <c r="B14" s="430">
        <v>36</v>
      </c>
      <c r="C14" s="430">
        <v>26</v>
      </c>
      <c r="D14" s="430">
        <v>36</v>
      </c>
      <c r="E14" s="430">
        <v>36</v>
      </c>
      <c r="F14" s="430">
        <v>37</v>
      </c>
      <c r="G14" s="430">
        <v>33</v>
      </c>
      <c r="H14" s="430">
        <v>28</v>
      </c>
      <c r="I14" s="430">
        <v>32</v>
      </c>
      <c r="J14" s="430">
        <v>22</v>
      </c>
      <c r="K14" s="430">
        <v>15</v>
      </c>
      <c r="L14" s="430">
        <v>16</v>
      </c>
      <c r="M14" s="430">
        <f t="shared" si="0"/>
        <v>15</v>
      </c>
    </row>
    <row r="15" spans="1:14" x14ac:dyDescent="0.2">
      <c r="A15" s="81" t="s">
        <v>80</v>
      </c>
      <c r="B15" s="430">
        <v>23</v>
      </c>
      <c r="C15" s="430">
        <v>20</v>
      </c>
      <c r="D15" s="430">
        <v>30</v>
      </c>
      <c r="E15" s="430">
        <v>18</v>
      </c>
      <c r="F15" s="430">
        <v>22</v>
      </c>
      <c r="G15" s="430">
        <v>26</v>
      </c>
      <c r="H15" s="430">
        <v>20</v>
      </c>
      <c r="I15" s="430">
        <v>8</v>
      </c>
      <c r="J15" s="430">
        <v>18</v>
      </c>
      <c r="K15" s="430">
        <v>18</v>
      </c>
      <c r="L15" s="430">
        <v>16</v>
      </c>
      <c r="M15" s="430">
        <f>+M24</f>
        <v>15</v>
      </c>
    </row>
    <row r="16" spans="1:14" x14ac:dyDescent="0.2">
      <c r="A16" s="108" t="s">
        <v>583</v>
      </c>
      <c r="B16" s="430">
        <v>35</v>
      </c>
      <c r="C16" s="430">
        <v>32</v>
      </c>
      <c r="D16" s="430">
        <v>24</v>
      </c>
      <c r="E16" s="430">
        <v>28</v>
      </c>
      <c r="F16" s="430">
        <v>37</v>
      </c>
      <c r="G16" s="430">
        <v>32</v>
      </c>
      <c r="H16" s="430">
        <v>35</v>
      </c>
      <c r="I16" s="430">
        <v>20</v>
      </c>
      <c r="J16" s="430">
        <v>22</v>
      </c>
      <c r="K16" s="430">
        <v>25</v>
      </c>
      <c r="L16" s="430">
        <v>32</v>
      </c>
      <c r="M16" s="430">
        <f>SUM(M17:M18)</f>
        <v>34</v>
      </c>
    </row>
    <row r="17" spans="1:14" x14ac:dyDescent="0.2">
      <c r="A17" s="81" t="s">
        <v>81</v>
      </c>
      <c r="B17" s="430">
        <v>30</v>
      </c>
      <c r="C17" s="430">
        <v>15</v>
      </c>
      <c r="D17" s="430">
        <v>19</v>
      </c>
      <c r="E17" s="430">
        <v>20</v>
      </c>
      <c r="F17" s="430">
        <v>21</v>
      </c>
      <c r="G17" s="430">
        <v>23</v>
      </c>
      <c r="H17" s="430">
        <v>24</v>
      </c>
      <c r="I17" s="430">
        <v>15</v>
      </c>
      <c r="J17" s="430">
        <v>14</v>
      </c>
      <c r="K17" s="430">
        <v>18</v>
      </c>
      <c r="L17" s="430">
        <v>18</v>
      </c>
      <c r="M17" s="430">
        <f>+M26</f>
        <v>15</v>
      </c>
    </row>
    <row r="18" spans="1:14" x14ac:dyDescent="0.2">
      <c r="A18" s="81" t="s">
        <v>82</v>
      </c>
      <c r="B18" s="430">
        <v>5</v>
      </c>
      <c r="C18" s="430">
        <v>17</v>
      </c>
      <c r="D18" s="430">
        <v>5</v>
      </c>
      <c r="E18" s="430">
        <v>8</v>
      </c>
      <c r="F18" s="430">
        <v>16</v>
      </c>
      <c r="G18" s="430">
        <v>9</v>
      </c>
      <c r="H18" s="430">
        <v>11</v>
      </c>
      <c r="I18" s="430">
        <v>5</v>
      </c>
      <c r="J18" s="430">
        <v>8</v>
      </c>
      <c r="K18" s="430">
        <v>7</v>
      </c>
      <c r="L18" s="430">
        <v>14</v>
      </c>
      <c r="M18" s="430">
        <f>+M27</f>
        <v>19</v>
      </c>
    </row>
    <row r="19" spans="1:14" ht="6.75" customHeight="1" x14ac:dyDescent="0.2"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</row>
    <row r="20" spans="1:14" s="437" customFormat="1" x14ac:dyDescent="0.2">
      <c r="A20" s="109" t="s">
        <v>223</v>
      </c>
      <c r="B20" s="421">
        <v>146</v>
      </c>
      <c r="C20" s="421">
        <v>125</v>
      </c>
      <c r="D20" s="421">
        <v>135</v>
      </c>
      <c r="E20" s="439">
        <v>122</v>
      </c>
      <c r="F20" s="439">
        <v>135</v>
      </c>
      <c r="G20" s="439">
        <v>122</v>
      </c>
      <c r="H20" s="439">
        <v>107</v>
      </c>
      <c r="I20" s="439">
        <v>88</v>
      </c>
      <c r="J20" s="439">
        <v>80</v>
      </c>
      <c r="K20" s="439">
        <v>71</v>
      </c>
      <c r="L20" s="439">
        <v>78</v>
      </c>
      <c r="M20" s="439">
        <f>+M21+M25</f>
        <v>68</v>
      </c>
      <c r="N20" s="438"/>
    </row>
    <row r="21" spans="1:14" x14ac:dyDescent="0.2">
      <c r="A21" s="77" t="s">
        <v>182</v>
      </c>
      <c r="B21" s="430">
        <v>111</v>
      </c>
      <c r="C21" s="430">
        <v>93</v>
      </c>
      <c r="D21" s="430">
        <v>111</v>
      </c>
      <c r="E21" s="423">
        <v>94</v>
      </c>
      <c r="F21" s="423">
        <v>98</v>
      </c>
      <c r="G21" s="423">
        <v>90</v>
      </c>
      <c r="H21" s="423">
        <v>72</v>
      </c>
      <c r="I21" s="423">
        <v>68</v>
      </c>
      <c r="J21" s="423">
        <v>58</v>
      </c>
      <c r="K21" s="423">
        <v>46</v>
      </c>
      <c r="L21" s="423">
        <v>46</v>
      </c>
      <c r="M21" s="430">
        <f>SUM(M22:M24)</f>
        <v>34</v>
      </c>
      <c r="N21" s="107"/>
    </row>
    <row r="22" spans="1:14" x14ac:dyDescent="0.2">
      <c r="A22" s="81" t="s">
        <v>78</v>
      </c>
      <c r="B22" s="430">
        <v>52</v>
      </c>
      <c r="C22" s="430">
        <v>47</v>
      </c>
      <c r="D22" s="430">
        <v>45</v>
      </c>
      <c r="E22" s="423">
        <v>40</v>
      </c>
      <c r="F22" s="423">
        <v>39</v>
      </c>
      <c r="G22" s="423">
        <v>31</v>
      </c>
      <c r="H22" s="423">
        <v>24</v>
      </c>
      <c r="I22" s="423">
        <v>28</v>
      </c>
      <c r="J22" s="423">
        <v>18</v>
      </c>
      <c r="K22" s="423">
        <v>13</v>
      </c>
      <c r="L22" s="423">
        <v>14</v>
      </c>
      <c r="M22" s="423">
        <v>4</v>
      </c>
    </row>
    <row r="23" spans="1:14" x14ac:dyDescent="0.2">
      <c r="A23" s="81" t="s">
        <v>79</v>
      </c>
      <c r="B23" s="430">
        <v>36</v>
      </c>
      <c r="C23" s="430">
        <v>26</v>
      </c>
      <c r="D23" s="430">
        <v>36</v>
      </c>
      <c r="E23" s="423">
        <v>36</v>
      </c>
      <c r="F23" s="423">
        <v>37</v>
      </c>
      <c r="G23" s="423">
        <v>33</v>
      </c>
      <c r="H23" s="423">
        <v>28</v>
      </c>
      <c r="I23" s="423">
        <v>32</v>
      </c>
      <c r="J23" s="423">
        <v>22</v>
      </c>
      <c r="K23" s="423">
        <v>15</v>
      </c>
      <c r="L23" s="423">
        <v>16</v>
      </c>
      <c r="M23" s="423">
        <v>15</v>
      </c>
    </row>
    <row r="24" spans="1:14" x14ac:dyDescent="0.2">
      <c r="A24" s="81" t="s">
        <v>80</v>
      </c>
      <c r="B24" s="430">
        <v>23</v>
      </c>
      <c r="C24" s="430">
        <v>20</v>
      </c>
      <c r="D24" s="430">
        <v>30</v>
      </c>
      <c r="E24" s="423">
        <v>18</v>
      </c>
      <c r="F24" s="423">
        <v>22</v>
      </c>
      <c r="G24" s="423">
        <v>26</v>
      </c>
      <c r="H24" s="423">
        <v>20</v>
      </c>
      <c r="I24" s="423">
        <v>8</v>
      </c>
      <c r="J24" s="423">
        <v>18</v>
      </c>
      <c r="K24" s="423">
        <v>18</v>
      </c>
      <c r="L24" s="423">
        <v>16</v>
      </c>
      <c r="M24" s="423">
        <v>15</v>
      </c>
    </row>
    <row r="25" spans="1:14" x14ac:dyDescent="0.2">
      <c r="A25" s="108" t="s">
        <v>583</v>
      </c>
      <c r="B25" s="430">
        <v>35</v>
      </c>
      <c r="C25" s="430">
        <v>32</v>
      </c>
      <c r="D25" s="430">
        <v>24</v>
      </c>
      <c r="E25" s="423">
        <v>28</v>
      </c>
      <c r="F25" s="423">
        <v>37</v>
      </c>
      <c r="G25" s="423">
        <v>32</v>
      </c>
      <c r="H25" s="423">
        <v>35</v>
      </c>
      <c r="I25" s="423">
        <v>20</v>
      </c>
      <c r="J25" s="423">
        <v>22</v>
      </c>
      <c r="K25" s="423">
        <v>25</v>
      </c>
      <c r="L25" s="423">
        <v>32</v>
      </c>
      <c r="M25" s="430">
        <f>SUM(M26:M27)</f>
        <v>34</v>
      </c>
      <c r="N25" s="107"/>
    </row>
    <row r="26" spans="1:14" x14ac:dyDescent="0.2">
      <c r="A26" s="81" t="s">
        <v>81</v>
      </c>
      <c r="B26" s="430">
        <v>30</v>
      </c>
      <c r="C26" s="430">
        <v>15</v>
      </c>
      <c r="D26" s="430">
        <v>19</v>
      </c>
      <c r="E26" s="423">
        <v>20</v>
      </c>
      <c r="F26" s="423">
        <v>21</v>
      </c>
      <c r="G26" s="423">
        <v>23</v>
      </c>
      <c r="H26" s="423">
        <v>24</v>
      </c>
      <c r="I26" s="423">
        <v>15</v>
      </c>
      <c r="J26" s="423">
        <v>14</v>
      </c>
      <c r="K26" s="423">
        <v>18</v>
      </c>
      <c r="L26" s="423">
        <v>18</v>
      </c>
      <c r="M26" s="423">
        <v>15</v>
      </c>
    </row>
    <row r="27" spans="1:14" ht="13.5" thickBot="1" x14ac:dyDescent="0.25">
      <c r="A27" s="91" t="s">
        <v>82</v>
      </c>
      <c r="B27" s="443">
        <v>5</v>
      </c>
      <c r="C27" s="443">
        <v>17</v>
      </c>
      <c r="D27" s="443">
        <v>5</v>
      </c>
      <c r="E27" s="444">
        <v>8</v>
      </c>
      <c r="F27" s="444">
        <v>16</v>
      </c>
      <c r="G27" s="444">
        <v>9</v>
      </c>
      <c r="H27" s="444">
        <v>11</v>
      </c>
      <c r="I27" s="444">
        <v>5</v>
      </c>
      <c r="J27" s="444">
        <v>8</v>
      </c>
      <c r="K27" s="444">
        <v>7</v>
      </c>
      <c r="L27" s="444">
        <v>14</v>
      </c>
      <c r="M27" s="444">
        <v>19</v>
      </c>
    </row>
    <row r="28" spans="1:14" ht="15" customHeight="1" x14ac:dyDescent="0.2">
      <c r="A28" s="23" t="s">
        <v>24</v>
      </c>
      <c r="N28" s="107"/>
    </row>
    <row r="29" spans="1:14" x14ac:dyDescent="0.2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</row>
  </sheetData>
  <mergeCells count="6">
    <mergeCell ref="A6:M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.19685039370078741" header="0" footer="0"/>
  <pageSetup scale="92" orientation="landscape" r:id="rId1"/>
  <headerFooter alignWithMargins="0"/>
  <ignoredErrors>
    <ignoredError sqref="M16" formula="1"/>
  </ignoredError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21"/>
  <sheetViews>
    <sheetView showGridLines="0" zoomScaleNormal="100" zoomScaleSheetLayoutView="100" workbookViewId="0">
      <selection activeCell="B13" sqref="B13"/>
    </sheetView>
  </sheetViews>
  <sheetFormatPr baseColWidth="10" defaultColWidth="11" defaultRowHeight="12.75" x14ac:dyDescent="0.2"/>
  <cols>
    <col min="1" max="1" width="31.375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6384" width="11" style="134"/>
  </cols>
  <sheetData>
    <row r="1" spans="1:13" ht="15" customHeight="1" x14ac:dyDescent="0.25">
      <c r="A1" s="796" t="s">
        <v>874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13" ht="15" customHeight="1" x14ac:dyDescent="0.25">
      <c r="A2" s="797" t="s">
        <v>418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353" t="s">
        <v>612</v>
      </c>
    </row>
    <row r="3" spans="1:13" ht="15" customHeight="1" x14ac:dyDescent="0.25">
      <c r="A3" s="797" t="s">
        <v>417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</row>
    <row r="4" spans="1:13" ht="15" x14ac:dyDescent="0.25">
      <c r="A4" s="797" t="s">
        <v>407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</row>
    <row r="5" spans="1:13" ht="15" x14ac:dyDescent="0.25">
      <c r="A5" s="797" t="s">
        <v>91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</row>
    <row r="6" spans="1:13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</row>
    <row r="7" spans="1:13" s="503" customFormat="1" ht="27.75" customHeight="1" x14ac:dyDescent="0.25">
      <c r="A7" s="800" t="s">
        <v>405</v>
      </c>
      <c r="B7" s="841" t="s">
        <v>420</v>
      </c>
      <c r="C7" s="841"/>
      <c r="D7" s="841"/>
      <c r="E7" s="502"/>
      <c r="F7" s="841" t="s">
        <v>421</v>
      </c>
      <c r="G7" s="841"/>
      <c r="H7" s="841"/>
      <c r="I7" s="502"/>
      <c r="J7" s="840" t="s">
        <v>422</v>
      </c>
      <c r="K7" s="840"/>
      <c r="L7" s="840"/>
    </row>
    <row r="8" spans="1:13" s="503" customFormat="1" ht="27.75" customHeight="1" x14ac:dyDescent="0.25">
      <c r="A8" s="800"/>
      <c r="B8" s="504" t="s">
        <v>0</v>
      </c>
      <c r="C8" s="504" t="s">
        <v>15</v>
      </c>
      <c r="D8" s="504" t="s">
        <v>16</v>
      </c>
      <c r="E8" s="505"/>
      <c r="F8" s="504" t="s">
        <v>0</v>
      </c>
      <c r="G8" s="504" t="s">
        <v>15</v>
      </c>
      <c r="H8" s="504" t="s">
        <v>16</v>
      </c>
      <c r="I8" s="504"/>
      <c r="J8" s="504" t="s">
        <v>0</v>
      </c>
      <c r="K8" s="504" t="s">
        <v>15</v>
      </c>
      <c r="L8" s="504" t="s">
        <v>16</v>
      </c>
    </row>
    <row r="9" spans="1:13" s="169" customFormat="1" x14ac:dyDescent="0.2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</row>
    <row r="10" spans="1:13" s="555" customFormat="1" ht="16.5" customHeight="1" x14ac:dyDescent="0.2">
      <c r="A10" s="173" t="s">
        <v>0</v>
      </c>
      <c r="B10" s="230">
        <v>168</v>
      </c>
      <c r="C10" s="230">
        <v>108</v>
      </c>
      <c r="D10" s="230">
        <v>60</v>
      </c>
      <c r="E10" s="230"/>
      <c r="F10" s="230">
        <v>128</v>
      </c>
      <c r="G10" s="230">
        <v>76</v>
      </c>
      <c r="H10" s="230">
        <v>52</v>
      </c>
      <c r="I10" s="230"/>
      <c r="J10" s="230">
        <v>89</v>
      </c>
      <c r="K10" s="230">
        <v>58</v>
      </c>
      <c r="L10" s="230">
        <v>31</v>
      </c>
    </row>
    <row r="11" spans="1:13" x14ac:dyDescent="0.2">
      <c r="A11" s="263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</row>
    <row r="12" spans="1:13" ht="16.5" customHeight="1" x14ac:dyDescent="0.2">
      <c r="A12" s="253" t="s">
        <v>372</v>
      </c>
      <c r="B12" s="172">
        <v>32</v>
      </c>
      <c r="C12" s="172">
        <v>21</v>
      </c>
      <c r="D12" s="172">
        <v>11</v>
      </c>
      <c r="E12" s="172"/>
      <c r="F12" s="172">
        <v>12</v>
      </c>
      <c r="G12" s="172">
        <v>5</v>
      </c>
      <c r="H12" s="172">
        <v>7</v>
      </c>
      <c r="I12" s="172"/>
      <c r="J12" s="172">
        <v>9</v>
      </c>
      <c r="K12" s="172">
        <v>4</v>
      </c>
      <c r="L12" s="172">
        <v>5</v>
      </c>
    </row>
    <row r="13" spans="1:13" ht="16.5" customHeight="1" x14ac:dyDescent="0.2">
      <c r="A13" s="253" t="s">
        <v>373</v>
      </c>
      <c r="B13" s="172">
        <v>18</v>
      </c>
      <c r="C13" s="172">
        <v>11</v>
      </c>
      <c r="D13" s="172">
        <v>7</v>
      </c>
      <c r="E13" s="172"/>
      <c r="F13" s="172">
        <v>16</v>
      </c>
      <c r="G13" s="172">
        <v>10</v>
      </c>
      <c r="H13" s="172">
        <v>6</v>
      </c>
      <c r="I13" s="172"/>
      <c r="J13" s="172">
        <v>9</v>
      </c>
      <c r="K13" s="172">
        <v>6</v>
      </c>
      <c r="L13" s="172">
        <v>3</v>
      </c>
    </row>
    <row r="14" spans="1:13" ht="16.5" customHeight="1" x14ac:dyDescent="0.2">
      <c r="A14" s="253" t="s">
        <v>378</v>
      </c>
      <c r="B14" s="172">
        <v>1</v>
      </c>
      <c r="C14" s="172">
        <v>1</v>
      </c>
      <c r="D14" s="172"/>
      <c r="E14" s="180"/>
      <c r="F14" s="180">
        <v>1</v>
      </c>
      <c r="G14" s="180">
        <v>1</v>
      </c>
      <c r="H14" s="180"/>
      <c r="I14" s="180"/>
      <c r="J14" s="180">
        <v>1</v>
      </c>
      <c r="K14" s="180">
        <v>1</v>
      </c>
      <c r="L14" s="180"/>
    </row>
    <row r="15" spans="1:13" ht="16.5" customHeight="1" x14ac:dyDescent="0.2">
      <c r="A15" s="255" t="s">
        <v>376</v>
      </c>
      <c r="B15" s="172">
        <v>1</v>
      </c>
      <c r="C15" s="172">
        <v>1</v>
      </c>
      <c r="D15" s="172"/>
      <c r="E15" s="180"/>
      <c r="F15" s="180">
        <v>1</v>
      </c>
      <c r="G15" s="180">
        <v>1</v>
      </c>
      <c r="H15" s="180"/>
      <c r="I15" s="180"/>
      <c r="J15" s="180">
        <v>1</v>
      </c>
      <c r="K15" s="180">
        <v>1</v>
      </c>
      <c r="L15" s="180"/>
    </row>
    <row r="16" spans="1:13" ht="16.5" customHeight="1" x14ac:dyDescent="0.2">
      <c r="A16" s="168" t="s">
        <v>435</v>
      </c>
      <c r="B16" s="172">
        <v>28</v>
      </c>
      <c r="C16" s="172">
        <v>24</v>
      </c>
      <c r="D16" s="172">
        <v>4</v>
      </c>
      <c r="E16" s="172"/>
      <c r="F16" s="172">
        <v>25</v>
      </c>
      <c r="G16" s="172">
        <v>21</v>
      </c>
      <c r="H16" s="172">
        <v>4</v>
      </c>
      <c r="I16" s="172"/>
      <c r="J16" s="172">
        <v>19</v>
      </c>
      <c r="K16" s="172">
        <v>16</v>
      </c>
      <c r="L16" s="172">
        <v>3</v>
      </c>
    </row>
    <row r="17" spans="1:12" ht="16.5" customHeight="1" x14ac:dyDescent="0.2">
      <c r="A17" s="168" t="s">
        <v>438</v>
      </c>
      <c r="B17" s="172">
        <v>87</v>
      </c>
      <c r="C17" s="172">
        <v>50</v>
      </c>
      <c r="D17" s="172">
        <v>37</v>
      </c>
      <c r="E17" s="180"/>
      <c r="F17" s="180">
        <v>72</v>
      </c>
      <c r="G17" s="180">
        <v>38</v>
      </c>
      <c r="H17" s="180">
        <v>34</v>
      </c>
      <c r="I17" s="180"/>
      <c r="J17" s="180">
        <v>50</v>
      </c>
      <c r="K17" s="180">
        <v>30</v>
      </c>
      <c r="L17" s="180">
        <v>20</v>
      </c>
    </row>
    <row r="18" spans="1:12" ht="16.5" customHeight="1" thickBot="1" x14ac:dyDescent="0.25">
      <c r="A18" s="168" t="s">
        <v>409</v>
      </c>
      <c r="B18" s="172">
        <v>2</v>
      </c>
      <c r="C18" s="172">
        <v>1</v>
      </c>
      <c r="D18" s="172">
        <v>1</v>
      </c>
      <c r="E18" s="180"/>
      <c r="F18" s="172">
        <v>2</v>
      </c>
      <c r="G18" s="172">
        <v>1</v>
      </c>
      <c r="H18" s="172">
        <v>1</v>
      </c>
      <c r="I18" s="180"/>
      <c r="J18" s="180">
        <v>1</v>
      </c>
      <c r="K18" s="180">
        <v>1</v>
      </c>
      <c r="L18" s="180"/>
    </row>
    <row r="19" spans="1:12" s="371" customFormat="1" ht="15" customHeight="1" x14ac:dyDescent="0.2">
      <c r="A19" s="286" t="s">
        <v>436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</row>
    <row r="20" spans="1:12" s="368" customFormat="1" ht="15" customHeight="1" x14ac:dyDescent="0.2">
      <c r="A20" s="285" t="s">
        <v>437</v>
      </c>
    </row>
    <row r="21" spans="1:12" s="368" customFormat="1" ht="15" customHeight="1" x14ac:dyDescent="0.2">
      <c r="A21" s="46" t="s">
        <v>24</v>
      </c>
    </row>
  </sheetData>
  <mergeCells count="10">
    <mergeCell ref="A1:L1"/>
    <mergeCell ref="A2:L2"/>
    <mergeCell ref="A4:L4"/>
    <mergeCell ref="A6:L6"/>
    <mergeCell ref="A7:A8"/>
    <mergeCell ref="B7:D7"/>
    <mergeCell ref="F7:H7"/>
    <mergeCell ref="J7:L7"/>
    <mergeCell ref="A3:L3"/>
    <mergeCell ref="A5:L5"/>
  </mergeCells>
  <conditionalFormatting sqref="E14 B10:L11 E12:L13 B12:D14 B16:D18">
    <cfRule type="cellIs" dxfId="90" priority="26" operator="equal">
      <formula>0</formula>
    </cfRule>
  </conditionalFormatting>
  <conditionalFormatting sqref="L15">
    <cfRule type="cellIs" dxfId="89" priority="22" operator="equal">
      <formula>0</formula>
    </cfRule>
  </conditionalFormatting>
  <conditionalFormatting sqref="F14:L14">
    <cfRule type="cellIs" dxfId="88" priority="14" operator="equal">
      <formula>0</formula>
    </cfRule>
  </conditionalFormatting>
  <conditionalFormatting sqref="B15:E15">
    <cfRule type="cellIs" dxfId="87" priority="3" operator="equal">
      <formula>0</formula>
    </cfRule>
  </conditionalFormatting>
  <conditionalFormatting sqref="F15:K15">
    <cfRule type="cellIs" dxfId="86" priority="2" operator="equal">
      <formula>0</formula>
    </cfRule>
  </conditionalFormatting>
  <conditionalFormatting sqref="F18:H18">
    <cfRule type="cellIs" dxfId="85" priority="1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624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0"/>
  <sheetViews>
    <sheetView showGridLines="0" zoomScaleNormal="100" zoomScaleSheetLayoutView="100" workbookViewId="0">
      <selection activeCell="A6" sqref="A6:A7"/>
    </sheetView>
  </sheetViews>
  <sheetFormatPr baseColWidth="10" defaultColWidth="9" defaultRowHeight="12" x14ac:dyDescent="0.2"/>
  <cols>
    <col min="1" max="1" width="9.25" style="47" customWidth="1"/>
    <col min="2" max="4" width="5.75" style="47" customWidth="1"/>
    <col min="5" max="5" width="1.625" style="47" customWidth="1"/>
    <col min="6" max="8" width="5.625" style="47" customWidth="1"/>
    <col min="9" max="9" width="1.625" style="47" customWidth="1"/>
    <col min="10" max="12" width="5.625" style="47" customWidth="1"/>
    <col min="13" max="13" width="1.625" style="47" customWidth="1"/>
    <col min="14" max="16" width="5.625" style="47" customWidth="1"/>
    <col min="17" max="17" width="1.625" style="47" customWidth="1"/>
    <col min="18" max="20" width="5.625" style="47" customWidth="1"/>
    <col min="21" max="21" width="1.625" style="47" customWidth="1"/>
    <col min="22" max="24" width="5.625" style="47" customWidth="1"/>
    <col min="25" max="16384" width="9" style="47"/>
  </cols>
  <sheetData>
    <row r="1" spans="1:25" ht="15" x14ac:dyDescent="0.25">
      <c r="A1" s="842" t="s">
        <v>873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</row>
    <row r="2" spans="1:25" s="59" customFormat="1" ht="15" x14ac:dyDescent="0.25">
      <c r="A2" s="842" t="s">
        <v>100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353" t="s">
        <v>612</v>
      </c>
    </row>
    <row r="3" spans="1:25" s="59" customFormat="1" ht="15" x14ac:dyDescent="0.25">
      <c r="A3" s="843" t="s">
        <v>102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3"/>
      <c r="W3" s="843"/>
      <c r="X3" s="843"/>
    </row>
    <row r="4" spans="1:25" s="59" customFormat="1" ht="15" x14ac:dyDescent="0.25">
      <c r="A4" s="843" t="s">
        <v>91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  <c r="T4" s="843"/>
      <c r="U4" s="843"/>
      <c r="V4" s="843"/>
      <c r="W4" s="843"/>
      <c r="X4" s="843"/>
    </row>
    <row r="5" spans="1:25" s="59" customFormat="1" ht="15" x14ac:dyDescent="0.25">
      <c r="A5" s="844" t="s">
        <v>97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</row>
    <row r="6" spans="1:25" s="105" customFormat="1" ht="17.25" customHeight="1" x14ac:dyDescent="0.25">
      <c r="A6" s="836" t="s">
        <v>83</v>
      </c>
      <c r="B6" s="832" t="s">
        <v>0</v>
      </c>
      <c r="C6" s="832"/>
      <c r="D6" s="832"/>
      <c r="E6" s="354"/>
      <c r="F6" s="832" t="s">
        <v>78</v>
      </c>
      <c r="G6" s="832"/>
      <c r="H6" s="832"/>
      <c r="I6" s="355"/>
      <c r="J6" s="832" t="s">
        <v>79</v>
      </c>
      <c r="K6" s="832"/>
      <c r="L6" s="832"/>
      <c r="M6" s="354"/>
      <c r="N6" s="832" t="s">
        <v>80</v>
      </c>
      <c r="O6" s="832"/>
      <c r="P6" s="832"/>
      <c r="Q6" s="355"/>
      <c r="R6" s="832" t="s">
        <v>81</v>
      </c>
      <c r="S6" s="832"/>
      <c r="T6" s="832"/>
      <c r="U6" s="354"/>
      <c r="V6" s="832" t="s">
        <v>82</v>
      </c>
      <c r="W6" s="832"/>
      <c r="X6" s="832"/>
    </row>
    <row r="7" spans="1:25" s="105" customFormat="1" ht="27" customHeight="1" x14ac:dyDescent="0.25">
      <c r="A7" s="836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355"/>
      <c r="J7" s="658" t="s">
        <v>0</v>
      </c>
      <c r="K7" s="659" t="s">
        <v>15</v>
      </c>
      <c r="L7" s="659" t="s">
        <v>16</v>
      </c>
      <c r="M7" s="657"/>
      <c r="N7" s="658" t="s">
        <v>0</v>
      </c>
      <c r="O7" s="659" t="s">
        <v>15</v>
      </c>
      <c r="P7" s="659" t="s">
        <v>16</v>
      </c>
      <c r="Q7" s="355"/>
      <c r="R7" s="658" t="s">
        <v>0</v>
      </c>
      <c r="S7" s="659" t="s">
        <v>15</v>
      </c>
      <c r="T7" s="659" t="s">
        <v>16</v>
      </c>
      <c r="U7" s="657"/>
      <c r="V7" s="658" t="s">
        <v>0</v>
      </c>
      <c r="W7" s="659" t="s">
        <v>15</v>
      </c>
      <c r="X7" s="659" t="s">
        <v>16</v>
      </c>
    </row>
    <row r="8" spans="1:25" ht="15.75" customHeight="1" x14ac:dyDescent="0.2">
      <c r="A8" s="49">
        <v>2010</v>
      </c>
      <c r="B8" s="671">
        <v>23271</v>
      </c>
      <c r="C8" s="671">
        <v>12089</v>
      </c>
      <c r="D8" s="671">
        <v>11182</v>
      </c>
      <c r="E8" s="671"/>
      <c r="F8" s="671">
        <v>5710</v>
      </c>
      <c r="G8" s="671">
        <v>3352</v>
      </c>
      <c r="H8" s="671">
        <f>+F8-G8</f>
        <v>2358</v>
      </c>
      <c r="I8" s="671"/>
      <c r="J8" s="671">
        <v>4744</v>
      </c>
      <c r="K8" s="671">
        <v>2565</v>
      </c>
      <c r="L8" s="671">
        <f>+J8-K8</f>
        <v>2179</v>
      </c>
      <c r="M8" s="671"/>
      <c r="N8" s="672">
        <v>4747</v>
      </c>
      <c r="O8" s="671">
        <v>2415</v>
      </c>
      <c r="P8" s="671">
        <f>+N8-O8</f>
        <v>2332</v>
      </c>
      <c r="Q8" s="671"/>
      <c r="R8" s="671">
        <v>5305</v>
      </c>
      <c r="S8" s="672">
        <v>2518</v>
      </c>
      <c r="T8" s="671">
        <f>+R8-S8</f>
        <v>2787</v>
      </c>
      <c r="U8" s="671"/>
      <c r="V8" s="671">
        <v>2765</v>
      </c>
      <c r="W8" s="671">
        <v>1239</v>
      </c>
      <c r="X8" s="671">
        <f>+V8-W8</f>
        <v>1526</v>
      </c>
      <c r="Y8" s="60"/>
    </row>
    <row r="9" spans="1:25" ht="15.75" customHeight="1" x14ac:dyDescent="0.2">
      <c r="A9" s="49">
        <v>2011</v>
      </c>
      <c r="B9" s="671">
        <f t="shared" ref="B9:D10" si="0">+F9+J9+N9+R9+V9</f>
        <v>19727</v>
      </c>
      <c r="C9" s="671">
        <f t="shared" si="0"/>
        <v>10192</v>
      </c>
      <c r="D9" s="671">
        <f t="shared" si="0"/>
        <v>9535</v>
      </c>
      <c r="E9" s="671"/>
      <c r="F9" s="671">
        <v>4979</v>
      </c>
      <c r="G9" s="671">
        <v>2929</v>
      </c>
      <c r="H9" s="671">
        <f>+F9-G9</f>
        <v>2050</v>
      </c>
      <c r="I9" s="671"/>
      <c r="J9" s="671">
        <v>4305</v>
      </c>
      <c r="K9" s="671">
        <v>2294</v>
      </c>
      <c r="L9" s="671">
        <f>+J9-K9</f>
        <v>2011</v>
      </c>
      <c r="M9" s="671"/>
      <c r="N9" s="671">
        <v>4068</v>
      </c>
      <c r="O9" s="671">
        <v>2037</v>
      </c>
      <c r="P9" s="671">
        <f>+N9-O9</f>
        <v>2031</v>
      </c>
      <c r="Q9" s="671"/>
      <c r="R9" s="671">
        <v>3928</v>
      </c>
      <c r="S9" s="671">
        <v>1852</v>
      </c>
      <c r="T9" s="671">
        <f>+R9-S9</f>
        <v>2076</v>
      </c>
      <c r="U9" s="671"/>
      <c r="V9" s="671">
        <v>2447</v>
      </c>
      <c r="W9" s="671">
        <v>1080</v>
      </c>
      <c r="X9" s="671">
        <f>+V9-W9</f>
        <v>1367</v>
      </c>
      <c r="Y9" s="60"/>
    </row>
    <row r="10" spans="1:25" ht="15.75" customHeight="1" x14ac:dyDescent="0.2">
      <c r="A10" s="49">
        <v>2012</v>
      </c>
      <c r="B10" s="671">
        <f t="shared" si="0"/>
        <v>16382</v>
      </c>
      <c r="C10" s="671">
        <f t="shared" si="0"/>
        <v>8490</v>
      </c>
      <c r="D10" s="671">
        <f t="shared" si="0"/>
        <v>7892</v>
      </c>
      <c r="E10" s="671"/>
      <c r="F10" s="671">
        <v>4416</v>
      </c>
      <c r="G10" s="671">
        <v>2629</v>
      </c>
      <c r="H10" s="671">
        <f>+F10-G10</f>
        <v>1787</v>
      </c>
      <c r="I10" s="671"/>
      <c r="J10" s="671">
        <v>3666</v>
      </c>
      <c r="K10" s="671">
        <v>1952</v>
      </c>
      <c r="L10" s="671">
        <f>+J10-K10</f>
        <v>1714</v>
      </c>
      <c r="M10" s="671"/>
      <c r="N10" s="671">
        <v>3106</v>
      </c>
      <c r="O10" s="671">
        <v>1554</v>
      </c>
      <c r="P10" s="671">
        <f>+N10-O10</f>
        <v>1552</v>
      </c>
      <c r="Q10" s="671"/>
      <c r="R10" s="671">
        <v>3261</v>
      </c>
      <c r="S10" s="671">
        <v>1559</v>
      </c>
      <c r="T10" s="671">
        <f>+R10-S10</f>
        <v>1702</v>
      </c>
      <c r="U10" s="671"/>
      <c r="V10" s="671">
        <v>1933</v>
      </c>
      <c r="W10" s="671">
        <v>796</v>
      </c>
      <c r="X10" s="671">
        <f>+V10-W10</f>
        <v>1137</v>
      </c>
      <c r="Y10" s="60"/>
    </row>
    <row r="11" spans="1:25" ht="15.75" customHeight="1" x14ac:dyDescent="0.2">
      <c r="A11" s="49">
        <v>2013</v>
      </c>
      <c r="B11" s="673">
        <v>15574</v>
      </c>
      <c r="C11" s="673">
        <v>8039</v>
      </c>
      <c r="D11" s="673">
        <v>7535</v>
      </c>
      <c r="E11" s="673"/>
      <c r="F11" s="673">
        <v>4294</v>
      </c>
      <c r="G11" s="673">
        <v>2490</v>
      </c>
      <c r="H11" s="671">
        <f>+F11-G11</f>
        <v>1804</v>
      </c>
      <c r="I11" s="673"/>
      <c r="J11" s="673">
        <v>3593</v>
      </c>
      <c r="K11" s="673">
        <v>1942</v>
      </c>
      <c r="L11" s="671">
        <f>+J11-K11</f>
        <v>1651</v>
      </c>
      <c r="M11" s="673"/>
      <c r="N11" s="673">
        <v>2882</v>
      </c>
      <c r="O11" s="673">
        <v>1458</v>
      </c>
      <c r="P11" s="671">
        <f>+N11-O11</f>
        <v>1424</v>
      </c>
      <c r="Q11" s="673"/>
      <c r="R11" s="673">
        <v>2917</v>
      </c>
      <c r="S11" s="673">
        <v>1370</v>
      </c>
      <c r="T11" s="671">
        <f>+R11-S11</f>
        <v>1547</v>
      </c>
      <c r="U11" s="673"/>
      <c r="V11" s="673">
        <v>1888</v>
      </c>
      <c r="W11" s="673">
        <v>779</v>
      </c>
      <c r="X11" s="671">
        <f>+V11-W11</f>
        <v>1109</v>
      </c>
      <c r="Y11" s="60"/>
    </row>
    <row r="12" spans="1:25" ht="15.75" customHeight="1" x14ac:dyDescent="0.2">
      <c r="A12" s="49">
        <v>2014</v>
      </c>
      <c r="B12" s="671">
        <v>16340</v>
      </c>
      <c r="C12" s="671">
        <v>8490</v>
      </c>
      <c r="D12" s="671">
        <v>7850</v>
      </c>
      <c r="E12" s="671"/>
      <c r="F12" s="671">
        <v>4317</v>
      </c>
      <c r="G12" s="671">
        <v>2520</v>
      </c>
      <c r="H12" s="671">
        <v>1797</v>
      </c>
      <c r="I12" s="671"/>
      <c r="J12" s="671">
        <v>3914</v>
      </c>
      <c r="K12" s="671">
        <v>2104</v>
      </c>
      <c r="L12" s="671">
        <v>1810</v>
      </c>
      <c r="M12" s="671"/>
      <c r="N12" s="671">
        <v>3008</v>
      </c>
      <c r="O12" s="671">
        <v>1539</v>
      </c>
      <c r="P12" s="671">
        <v>1469</v>
      </c>
      <c r="Q12" s="671"/>
      <c r="R12" s="671">
        <v>3159</v>
      </c>
      <c r="S12" s="671">
        <v>1474</v>
      </c>
      <c r="T12" s="671">
        <v>1685</v>
      </c>
      <c r="U12" s="671"/>
      <c r="V12" s="671">
        <v>1942</v>
      </c>
      <c r="W12" s="671">
        <v>853</v>
      </c>
      <c r="X12" s="671">
        <v>1089</v>
      </c>
      <c r="Y12" s="60"/>
    </row>
    <row r="13" spans="1:25" ht="15.75" customHeight="1" x14ac:dyDescent="0.2">
      <c r="A13" s="49">
        <v>2015</v>
      </c>
      <c r="B13" s="671">
        <v>16332</v>
      </c>
      <c r="C13" s="671">
        <v>8573</v>
      </c>
      <c r="D13" s="671">
        <v>7759</v>
      </c>
      <c r="E13" s="671"/>
      <c r="F13" s="671">
        <v>3908</v>
      </c>
      <c r="G13" s="671">
        <v>2261</v>
      </c>
      <c r="H13" s="671">
        <v>1647</v>
      </c>
      <c r="I13" s="671"/>
      <c r="J13" s="671">
        <v>3834</v>
      </c>
      <c r="K13" s="671">
        <v>2126</v>
      </c>
      <c r="L13" s="671">
        <v>1708</v>
      </c>
      <c r="M13" s="671"/>
      <c r="N13" s="671">
        <v>3339</v>
      </c>
      <c r="O13" s="671">
        <v>1770</v>
      </c>
      <c r="P13" s="671">
        <v>1569</v>
      </c>
      <c r="Q13" s="671"/>
      <c r="R13" s="671">
        <v>3262</v>
      </c>
      <c r="S13" s="671">
        <v>1584</v>
      </c>
      <c r="T13" s="671">
        <v>1678</v>
      </c>
      <c r="U13" s="671"/>
      <c r="V13" s="671">
        <v>1989</v>
      </c>
      <c r="W13" s="671">
        <v>832</v>
      </c>
      <c r="X13" s="671">
        <v>1157</v>
      </c>
      <c r="Y13" s="60"/>
    </row>
    <row r="14" spans="1:25" ht="15.75" customHeight="1" x14ac:dyDescent="0.2">
      <c r="A14" s="49">
        <v>2016</v>
      </c>
      <c r="B14" s="671">
        <v>16040</v>
      </c>
      <c r="C14" s="671">
        <v>8451</v>
      </c>
      <c r="D14" s="671">
        <v>7589</v>
      </c>
      <c r="E14" s="671"/>
      <c r="F14" s="671">
        <v>3709</v>
      </c>
      <c r="G14" s="671">
        <v>2170</v>
      </c>
      <c r="H14" s="671">
        <v>1539</v>
      </c>
      <c r="I14" s="671"/>
      <c r="J14" s="671">
        <v>3766</v>
      </c>
      <c r="K14" s="671">
        <v>2058</v>
      </c>
      <c r="L14" s="671">
        <v>1708</v>
      </c>
      <c r="M14" s="671"/>
      <c r="N14" s="671">
        <v>3093</v>
      </c>
      <c r="O14" s="671">
        <v>1648</v>
      </c>
      <c r="P14" s="671">
        <v>1445</v>
      </c>
      <c r="Q14" s="671"/>
      <c r="R14" s="671">
        <v>3427</v>
      </c>
      <c r="S14" s="671">
        <v>1678</v>
      </c>
      <c r="T14" s="671">
        <v>1749</v>
      </c>
      <c r="U14" s="671"/>
      <c r="V14" s="671">
        <v>2045</v>
      </c>
      <c r="W14" s="671">
        <v>897</v>
      </c>
      <c r="X14" s="671">
        <v>1148</v>
      </c>
      <c r="Y14" s="60"/>
    </row>
    <row r="15" spans="1:25" ht="15.75" customHeight="1" x14ac:dyDescent="0.2">
      <c r="A15" s="49">
        <v>2017</v>
      </c>
      <c r="B15" s="671">
        <v>16407</v>
      </c>
      <c r="C15" s="671">
        <v>8646</v>
      </c>
      <c r="D15" s="671">
        <v>7761</v>
      </c>
      <c r="E15" s="671"/>
      <c r="F15" s="671">
        <v>3439</v>
      </c>
      <c r="G15" s="671">
        <v>2029</v>
      </c>
      <c r="H15" s="671">
        <v>1410</v>
      </c>
      <c r="I15" s="671"/>
      <c r="J15" s="671">
        <v>3693</v>
      </c>
      <c r="K15" s="671">
        <v>2034</v>
      </c>
      <c r="L15" s="671">
        <v>1659</v>
      </c>
      <c r="M15" s="671"/>
      <c r="N15" s="671">
        <v>3326</v>
      </c>
      <c r="O15" s="671">
        <v>1723</v>
      </c>
      <c r="P15" s="671">
        <v>1603</v>
      </c>
      <c r="Q15" s="671"/>
      <c r="R15" s="671">
        <v>3646</v>
      </c>
      <c r="S15" s="671">
        <v>1807</v>
      </c>
      <c r="T15" s="671">
        <v>1839</v>
      </c>
      <c r="U15" s="671"/>
      <c r="V15" s="671">
        <v>2303</v>
      </c>
      <c r="W15" s="671">
        <v>1053</v>
      </c>
      <c r="X15" s="671">
        <v>1250</v>
      </c>
      <c r="Y15" s="60"/>
    </row>
    <row r="16" spans="1:25" s="48" customFormat="1" ht="15.75" customHeight="1" x14ac:dyDescent="0.2">
      <c r="A16" s="49">
        <v>2018</v>
      </c>
      <c r="B16" s="671">
        <v>16143</v>
      </c>
      <c r="C16" s="671">
        <v>8452</v>
      </c>
      <c r="D16" s="671">
        <v>7691</v>
      </c>
      <c r="E16" s="671"/>
      <c r="F16" s="671">
        <v>3174</v>
      </c>
      <c r="G16" s="671">
        <v>1818</v>
      </c>
      <c r="H16" s="671">
        <v>1356</v>
      </c>
      <c r="I16" s="671"/>
      <c r="J16" s="671">
        <v>3454</v>
      </c>
      <c r="K16" s="671">
        <v>1942</v>
      </c>
      <c r="L16" s="671">
        <v>1512</v>
      </c>
      <c r="M16" s="671"/>
      <c r="N16" s="671">
        <v>3248</v>
      </c>
      <c r="O16" s="671">
        <v>1718</v>
      </c>
      <c r="P16" s="671">
        <v>1530</v>
      </c>
      <c r="Q16" s="671"/>
      <c r="R16" s="671">
        <v>3822</v>
      </c>
      <c r="S16" s="671">
        <v>1890</v>
      </c>
      <c r="T16" s="671">
        <v>1932</v>
      </c>
      <c r="U16" s="671"/>
      <c r="V16" s="671">
        <v>2445</v>
      </c>
      <c r="W16" s="671">
        <v>1084</v>
      </c>
      <c r="X16" s="671">
        <v>1361</v>
      </c>
      <c r="Y16" s="60"/>
    </row>
    <row r="17" spans="1:25" ht="15.75" customHeight="1" x14ac:dyDescent="0.2">
      <c r="A17" s="49">
        <v>2019</v>
      </c>
      <c r="B17" s="671">
        <v>16231</v>
      </c>
      <c r="C17" s="671">
        <v>8497</v>
      </c>
      <c r="D17" s="671">
        <v>7734</v>
      </c>
      <c r="E17" s="671"/>
      <c r="F17" s="671">
        <v>2479</v>
      </c>
      <c r="G17" s="671">
        <v>1409</v>
      </c>
      <c r="H17" s="671">
        <v>1070</v>
      </c>
      <c r="I17" s="671"/>
      <c r="J17" s="671">
        <v>3138</v>
      </c>
      <c r="K17" s="671">
        <v>1730</v>
      </c>
      <c r="L17" s="671">
        <v>1408</v>
      </c>
      <c r="M17" s="671"/>
      <c r="N17" s="671">
        <v>3476</v>
      </c>
      <c r="O17" s="671">
        <v>1865</v>
      </c>
      <c r="P17" s="671">
        <v>1611</v>
      </c>
      <c r="Q17" s="671"/>
      <c r="R17" s="671">
        <v>3708</v>
      </c>
      <c r="S17" s="671">
        <v>1904</v>
      </c>
      <c r="T17" s="671">
        <v>1804</v>
      </c>
      <c r="U17" s="671"/>
      <c r="V17" s="671">
        <v>3430</v>
      </c>
      <c r="W17" s="671">
        <v>1589</v>
      </c>
      <c r="X17" s="671">
        <v>1841</v>
      </c>
      <c r="Y17" s="60"/>
    </row>
    <row r="18" spans="1:25" ht="15.75" customHeight="1" x14ac:dyDescent="0.2">
      <c r="A18" s="49">
        <v>2020</v>
      </c>
      <c r="B18" s="671">
        <v>15017</v>
      </c>
      <c r="C18" s="671">
        <v>8006</v>
      </c>
      <c r="D18" s="671">
        <v>7011</v>
      </c>
      <c r="E18" s="671"/>
      <c r="F18" s="671">
        <v>2017</v>
      </c>
      <c r="G18" s="671">
        <v>1173</v>
      </c>
      <c r="H18" s="671">
        <v>844</v>
      </c>
      <c r="I18" s="671"/>
      <c r="J18" s="671">
        <v>2770</v>
      </c>
      <c r="K18" s="671">
        <v>1557</v>
      </c>
      <c r="L18" s="671">
        <v>1213</v>
      </c>
      <c r="M18" s="671"/>
      <c r="N18" s="671">
        <v>3086</v>
      </c>
      <c r="O18" s="671">
        <v>1670</v>
      </c>
      <c r="P18" s="671">
        <v>1416</v>
      </c>
      <c r="Q18" s="671"/>
      <c r="R18" s="671">
        <v>4161</v>
      </c>
      <c r="S18" s="671">
        <v>2192</v>
      </c>
      <c r="T18" s="671">
        <v>1969</v>
      </c>
      <c r="U18" s="671"/>
      <c r="V18" s="671">
        <v>2983</v>
      </c>
      <c r="W18" s="671">
        <v>1414</v>
      </c>
      <c r="X18" s="671">
        <v>1569</v>
      </c>
      <c r="Y18" s="60"/>
    </row>
    <row r="19" spans="1:25" ht="15.75" customHeight="1" thickBot="1" x14ac:dyDescent="0.25">
      <c r="A19" s="51">
        <v>2021</v>
      </c>
      <c r="B19" s="674">
        <v>8668</v>
      </c>
      <c r="C19" s="674">
        <v>4547</v>
      </c>
      <c r="D19" s="674">
        <v>4121</v>
      </c>
      <c r="E19" s="674"/>
      <c r="F19" s="674">
        <v>349</v>
      </c>
      <c r="G19" s="674">
        <v>202</v>
      </c>
      <c r="H19" s="674">
        <v>147</v>
      </c>
      <c r="I19" s="674"/>
      <c r="J19" s="674">
        <v>1495</v>
      </c>
      <c r="K19" s="674">
        <v>815</v>
      </c>
      <c r="L19" s="674">
        <v>680</v>
      </c>
      <c r="M19" s="674"/>
      <c r="N19" s="674">
        <v>2344</v>
      </c>
      <c r="O19" s="674">
        <v>1257</v>
      </c>
      <c r="P19" s="674">
        <v>1087</v>
      </c>
      <c r="Q19" s="674"/>
      <c r="R19" s="674">
        <v>950</v>
      </c>
      <c r="S19" s="674">
        <v>494</v>
      </c>
      <c r="T19" s="674">
        <v>456</v>
      </c>
      <c r="U19" s="674"/>
      <c r="V19" s="674">
        <v>3530</v>
      </c>
      <c r="W19" s="674">
        <v>1779</v>
      </c>
      <c r="X19" s="674">
        <v>1751</v>
      </c>
      <c r="Y19" s="60"/>
    </row>
    <row r="20" spans="1:25" ht="15" customHeight="1" x14ac:dyDescent="0.2">
      <c r="A20" s="23" t="s">
        <v>24</v>
      </c>
    </row>
  </sheetData>
  <mergeCells count="12">
    <mergeCell ref="A6:A7"/>
    <mergeCell ref="V6:X6"/>
    <mergeCell ref="B6:D6"/>
    <mergeCell ref="F6:H6"/>
    <mergeCell ref="J6:L6"/>
    <mergeCell ref="N6:P6"/>
    <mergeCell ref="R6:T6"/>
    <mergeCell ref="A1:X1"/>
    <mergeCell ref="A2:X2"/>
    <mergeCell ref="A3:X3"/>
    <mergeCell ref="A4:X4"/>
    <mergeCell ref="A5:X5"/>
  </mergeCells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orientation="landscape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6"/>
  <sheetViews>
    <sheetView showGridLines="0" zoomScaleNormal="100" zoomScaleSheetLayoutView="100" workbookViewId="0">
      <selection activeCell="N22" sqref="N22"/>
    </sheetView>
  </sheetViews>
  <sheetFormatPr baseColWidth="10" defaultColWidth="9" defaultRowHeight="12" x14ac:dyDescent="0.2"/>
  <cols>
    <col min="1" max="1" width="15" style="47" customWidth="1"/>
    <col min="2" max="4" width="5.875" style="47" customWidth="1"/>
    <col min="5" max="5" width="1.625" style="47" customWidth="1"/>
    <col min="6" max="8" width="5.875" style="47" customWidth="1"/>
    <col min="9" max="9" width="1.625" style="47" customWidth="1"/>
    <col min="10" max="12" width="5.875" style="47" customWidth="1"/>
    <col min="13" max="13" width="1.625" style="47" customWidth="1"/>
    <col min="14" max="16" width="5.875" style="47" customWidth="1"/>
    <col min="17" max="17" width="1.625" style="47" customWidth="1"/>
    <col min="18" max="20" width="5.875" style="47" customWidth="1"/>
    <col min="21" max="21" width="1.625" style="47" customWidth="1"/>
    <col min="22" max="24" width="5.875" style="47" customWidth="1"/>
    <col min="25" max="25" width="11.625" style="47" customWidth="1"/>
    <col min="26" max="16384" width="9" style="47"/>
  </cols>
  <sheetData>
    <row r="1" spans="1:25" ht="15" x14ac:dyDescent="0.25">
      <c r="A1" s="842" t="s">
        <v>872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</row>
    <row r="2" spans="1:25" ht="15" x14ac:dyDescent="0.25">
      <c r="A2" s="842" t="s">
        <v>100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353" t="s">
        <v>612</v>
      </c>
    </row>
    <row r="3" spans="1:25" ht="15" x14ac:dyDescent="0.25">
      <c r="A3" s="842" t="s">
        <v>101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2"/>
      <c r="S3" s="842"/>
      <c r="T3" s="842"/>
      <c r="U3" s="842"/>
      <c r="V3" s="842"/>
      <c r="W3" s="842"/>
      <c r="X3" s="842"/>
    </row>
    <row r="4" spans="1:25" ht="15" x14ac:dyDescent="0.25">
      <c r="A4" s="842" t="s">
        <v>91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842"/>
      <c r="X4" s="842"/>
    </row>
    <row r="5" spans="1:25" ht="15" x14ac:dyDescent="0.25">
      <c r="A5" s="844" t="s">
        <v>92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</row>
    <row r="6" spans="1:25" s="105" customFormat="1" ht="16.5" customHeight="1" x14ac:dyDescent="0.25">
      <c r="A6" s="845" t="s">
        <v>49</v>
      </c>
      <c r="B6" s="832" t="s">
        <v>0</v>
      </c>
      <c r="C6" s="832"/>
      <c r="D6" s="832"/>
      <c r="E6" s="354"/>
      <c r="F6" s="832" t="s">
        <v>78</v>
      </c>
      <c r="G6" s="832"/>
      <c r="H6" s="832"/>
      <c r="I6" s="355"/>
      <c r="J6" s="832" t="s">
        <v>79</v>
      </c>
      <c r="K6" s="832"/>
      <c r="L6" s="832"/>
      <c r="M6" s="354"/>
      <c r="N6" s="832" t="s">
        <v>80</v>
      </c>
      <c r="O6" s="832"/>
      <c r="P6" s="832"/>
      <c r="Q6" s="355"/>
      <c r="R6" s="832" t="s">
        <v>81</v>
      </c>
      <c r="S6" s="832"/>
      <c r="T6" s="832"/>
      <c r="U6" s="354"/>
      <c r="V6" s="832" t="s">
        <v>82</v>
      </c>
      <c r="W6" s="832"/>
      <c r="X6" s="832"/>
    </row>
    <row r="7" spans="1:25" s="105" customFormat="1" ht="27" customHeight="1" x14ac:dyDescent="0.25">
      <c r="A7" s="836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355"/>
      <c r="J7" s="658" t="s">
        <v>0</v>
      </c>
      <c r="K7" s="659" t="s">
        <v>15</v>
      </c>
      <c r="L7" s="659" t="s">
        <v>16</v>
      </c>
      <c r="M7" s="657"/>
      <c r="N7" s="658" t="s">
        <v>0</v>
      </c>
      <c r="O7" s="659" t="s">
        <v>15</v>
      </c>
      <c r="P7" s="659" t="s">
        <v>16</v>
      </c>
      <c r="Q7" s="355"/>
      <c r="R7" s="658" t="s">
        <v>0</v>
      </c>
      <c r="S7" s="659" t="s">
        <v>15</v>
      </c>
      <c r="T7" s="659" t="s">
        <v>16</v>
      </c>
      <c r="U7" s="657"/>
      <c r="V7" s="658" t="s">
        <v>0</v>
      </c>
      <c r="W7" s="659" t="s">
        <v>15</v>
      </c>
      <c r="X7" s="659" t="s">
        <v>16</v>
      </c>
    </row>
    <row r="8" spans="1:25" s="50" customFormat="1" ht="12.75" x14ac:dyDescent="0.2">
      <c r="A8" s="5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5" s="670" customFormat="1" ht="12.75" x14ac:dyDescent="0.2">
      <c r="A9" s="55" t="s">
        <v>0</v>
      </c>
      <c r="B9" s="675">
        <f>SUM(B11:B35)</f>
        <v>8668</v>
      </c>
      <c r="C9" s="675">
        <f>SUM(C11:C35)</f>
        <v>4547</v>
      </c>
      <c r="D9" s="675">
        <f>SUM(D11:D35)</f>
        <v>4121</v>
      </c>
      <c r="E9" s="675"/>
      <c r="F9" s="675">
        <f>SUM(F11:F35)</f>
        <v>349</v>
      </c>
      <c r="G9" s="675">
        <f>SUM(G11:G35)</f>
        <v>202</v>
      </c>
      <c r="H9" s="675">
        <f>SUM(H11:H35)</f>
        <v>147</v>
      </c>
      <c r="I9" s="675"/>
      <c r="J9" s="675">
        <f>SUM(J11:J35)</f>
        <v>1495</v>
      </c>
      <c r="K9" s="675">
        <f>SUM(K11:K35)</f>
        <v>815</v>
      </c>
      <c r="L9" s="675">
        <f>SUM(L11:L35)</f>
        <v>680</v>
      </c>
      <c r="M9" s="675"/>
      <c r="N9" s="675">
        <f>SUM(N11:N35)</f>
        <v>2344</v>
      </c>
      <c r="O9" s="675">
        <f>SUM(O11:O35)</f>
        <v>1257</v>
      </c>
      <c r="P9" s="675">
        <f>SUM(P11:P35)</f>
        <v>1087</v>
      </c>
      <c r="Q9" s="675"/>
      <c r="R9" s="675">
        <f>SUM(R11:R35)</f>
        <v>950</v>
      </c>
      <c r="S9" s="675">
        <f>SUM(S11:S35)</f>
        <v>494</v>
      </c>
      <c r="T9" s="675">
        <f>SUM(T11:T35)</f>
        <v>456</v>
      </c>
      <c r="U9" s="675"/>
      <c r="V9" s="675">
        <f>SUM(V11:V35)</f>
        <v>3530</v>
      </c>
      <c r="W9" s="675">
        <f>SUM(W11:W35)</f>
        <v>1779</v>
      </c>
      <c r="X9" s="675">
        <f>SUM(X11:X35)</f>
        <v>1751</v>
      </c>
    </row>
    <row r="10" spans="1:25" ht="12.75" x14ac:dyDescent="0.2">
      <c r="A10" s="56"/>
      <c r="B10" s="673"/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673"/>
      <c r="R10" s="673"/>
      <c r="S10" s="673"/>
      <c r="T10" s="673"/>
      <c r="U10" s="673"/>
      <c r="V10" s="673"/>
      <c r="W10" s="673"/>
      <c r="X10" s="673"/>
    </row>
    <row r="11" spans="1:25" ht="12.75" x14ac:dyDescent="0.2">
      <c r="A11" s="54" t="s">
        <v>54</v>
      </c>
      <c r="B11" s="673">
        <v>553</v>
      </c>
      <c r="C11" s="673">
        <v>282</v>
      </c>
      <c r="D11" s="673">
        <v>271</v>
      </c>
      <c r="E11" s="673"/>
      <c r="F11" s="673">
        <v>28</v>
      </c>
      <c r="G11" s="673">
        <v>13</v>
      </c>
      <c r="H11" s="673">
        <v>15</v>
      </c>
      <c r="I11" s="673"/>
      <c r="J11" s="673">
        <v>109</v>
      </c>
      <c r="K11" s="673">
        <v>57</v>
      </c>
      <c r="L11" s="673">
        <v>52</v>
      </c>
      <c r="M11" s="673"/>
      <c r="N11" s="673">
        <v>152</v>
      </c>
      <c r="O11" s="673">
        <v>86</v>
      </c>
      <c r="P11" s="673">
        <v>66</v>
      </c>
      <c r="Q11" s="673"/>
      <c r="R11" s="673">
        <v>64</v>
      </c>
      <c r="S11" s="673">
        <v>34</v>
      </c>
      <c r="T11" s="673">
        <v>30</v>
      </c>
      <c r="U11" s="673"/>
      <c r="V11" s="673">
        <v>200</v>
      </c>
      <c r="W11" s="673">
        <v>92</v>
      </c>
      <c r="X11" s="673">
        <v>108</v>
      </c>
      <c r="Y11" s="52"/>
    </row>
    <row r="12" spans="1:25" ht="12.75" x14ac:dyDescent="0.2">
      <c r="A12" s="54" t="s">
        <v>61</v>
      </c>
      <c r="B12" s="673">
        <v>499</v>
      </c>
      <c r="C12" s="673">
        <v>244</v>
      </c>
      <c r="D12" s="673">
        <v>255</v>
      </c>
      <c r="E12" s="673"/>
      <c r="F12" s="673">
        <v>0</v>
      </c>
      <c r="G12" s="673">
        <v>0</v>
      </c>
      <c r="H12" s="673">
        <v>0</v>
      </c>
      <c r="I12" s="673"/>
      <c r="J12" s="673">
        <v>110</v>
      </c>
      <c r="K12" s="673">
        <v>58</v>
      </c>
      <c r="L12" s="673">
        <v>52</v>
      </c>
      <c r="M12" s="673"/>
      <c r="N12" s="673">
        <v>148</v>
      </c>
      <c r="O12" s="673">
        <v>71</v>
      </c>
      <c r="P12" s="673">
        <v>77</v>
      </c>
      <c r="Q12" s="673"/>
      <c r="R12" s="673">
        <v>0</v>
      </c>
      <c r="S12" s="673">
        <v>0</v>
      </c>
      <c r="T12" s="673">
        <v>0</v>
      </c>
      <c r="U12" s="673"/>
      <c r="V12" s="673">
        <v>241</v>
      </c>
      <c r="W12" s="673">
        <v>115</v>
      </c>
      <c r="X12" s="673">
        <v>126</v>
      </c>
      <c r="Y12" s="52"/>
    </row>
    <row r="13" spans="1:25" ht="12.75" x14ac:dyDescent="0.2">
      <c r="A13" s="54" t="s">
        <v>31</v>
      </c>
      <c r="B13" s="673">
        <v>420</v>
      </c>
      <c r="C13" s="673">
        <v>222</v>
      </c>
      <c r="D13" s="673">
        <v>198</v>
      </c>
      <c r="E13" s="673"/>
      <c r="F13" s="673">
        <v>18</v>
      </c>
      <c r="G13" s="673">
        <v>7</v>
      </c>
      <c r="H13" s="673">
        <v>11</v>
      </c>
      <c r="I13" s="673"/>
      <c r="J13" s="673">
        <v>77</v>
      </c>
      <c r="K13" s="673">
        <v>43</v>
      </c>
      <c r="L13" s="673">
        <v>34</v>
      </c>
      <c r="M13" s="673"/>
      <c r="N13" s="673">
        <v>129</v>
      </c>
      <c r="O13" s="673">
        <v>73</v>
      </c>
      <c r="P13" s="673">
        <v>56</v>
      </c>
      <c r="Q13" s="673"/>
      <c r="R13" s="673">
        <v>24</v>
      </c>
      <c r="S13" s="673">
        <v>18</v>
      </c>
      <c r="T13" s="673">
        <v>6</v>
      </c>
      <c r="U13" s="673"/>
      <c r="V13" s="673">
        <v>172</v>
      </c>
      <c r="W13" s="673">
        <v>81</v>
      </c>
      <c r="X13" s="673">
        <v>91</v>
      </c>
      <c r="Y13" s="52"/>
    </row>
    <row r="14" spans="1:25" ht="12.75" x14ac:dyDescent="0.2">
      <c r="A14" s="54" t="s">
        <v>62</v>
      </c>
      <c r="B14" s="673">
        <v>1682</v>
      </c>
      <c r="C14" s="673">
        <v>877</v>
      </c>
      <c r="D14" s="673">
        <v>805</v>
      </c>
      <c r="E14" s="673"/>
      <c r="F14" s="673">
        <v>147</v>
      </c>
      <c r="G14" s="673">
        <v>86</v>
      </c>
      <c r="H14" s="673">
        <v>61</v>
      </c>
      <c r="I14" s="673"/>
      <c r="J14" s="673">
        <v>365</v>
      </c>
      <c r="K14" s="673">
        <v>200</v>
      </c>
      <c r="L14" s="673">
        <v>165</v>
      </c>
      <c r="M14" s="673"/>
      <c r="N14" s="673">
        <v>433</v>
      </c>
      <c r="O14" s="673">
        <v>226</v>
      </c>
      <c r="P14" s="673">
        <v>207</v>
      </c>
      <c r="Q14" s="673"/>
      <c r="R14" s="673">
        <v>274</v>
      </c>
      <c r="S14" s="673">
        <v>143</v>
      </c>
      <c r="T14" s="673">
        <v>131</v>
      </c>
      <c r="U14" s="673"/>
      <c r="V14" s="673">
        <v>463</v>
      </c>
      <c r="W14" s="673">
        <v>222</v>
      </c>
      <c r="X14" s="673">
        <v>241</v>
      </c>
      <c r="Y14" s="52"/>
    </row>
    <row r="15" spans="1:25" ht="12.75" x14ac:dyDescent="0.2">
      <c r="A15" s="54" t="s">
        <v>63</v>
      </c>
      <c r="B15" s="673">
        <v>118</v>
      </c>
      <c r="C15" s="673">
        <v>67</v>
      </c>
      <c r="D15" s="673">
        <v>51</v>
      </c>
      <c r="E15" s="673"/>
      <c r="F15" s="673">
        <v>0</v>
      </c>
      <c r="G15" s="673">
        <v>0</v>
      </c>
      <c r="H15" s="673">
        <v>0</v>
      </c>
      <c r="I15" s="673"/>
      <c r="J15" s="673">
        <v>16</v>
      </c>
      <c r="K15" s="673">
        <v>12</v>
      </c>
      <c r="L15" s="673">
        <v>4</v>
      </c>
      <c r="M15" s="673"/>
      <c r="N15" s="673">
        <v>35</v>
      </c>
      <c r="O15" s="673">
        <v>16</v>
      </c>
      <c r="P15" s="673">
        <v>19</v>
      </c>
      <c r="Q15" s="673"/>
      <c r="R15" s="673">
        <v>0</v>
      </c>
      <c r="S15" s="673">
        <v>0</v>
      </c>
      <c r="T15" s="673">
        <v>0</v>
      </c>
      <c r="U15" s="673"/>
      <c r="V15" s="673">
        <v>67</v>
      </c>
      <c r="W15" s="673">
        <v>39</v>
      </c>
      <c r="X15" s="673">
        <v>28</v>
      </c>
      <c r="Y15" s="52"/>
    </row>
    <row r="16" spans="1:25" ht="12.75" x14ac:dyDescent="0.2">
      <c r="A16" s="54" t="s">
        <v>64</v>
      </c>
      <c r="B16" s="673">
        <v>120</v>
      </c>
      <c r="C16" s="673">
        <v>61</v>
      </c>
      <c r="D16" s="673">
        <v>59</v>
      </c>
      <c r="E16" s="673"/>
      <c r="F16" s="673">
        <v>0</v>
      </c>
      <c r="G16" s="673">
        <v>0</v>
      </c>
      <c r="H16" s="673">
        <v>0</v>
      </c>
      <c r="I16" s="673"/>
      <c r="J16" s="673">
        <v>0</v>
      </c>
      <c r="K16" s="673">
        <v>0</v>
      </c>
      <c r="L16" s="673">
        <v>0</v>
      </c>
      <c r="M16" s="673"/>
      <c r="N16" s="673">
        <v>35</v>
      </c>
      <c r="O16" s="673">
        <v>14</v>
      </c>
      <c r="P16" s="673">
        <v>21</v>
      </c>
      <c r="Q16" s="673"/>
      <c r="R16" s="673">
        <v>52</v>
      </c>
      <c r="S16" s="673">
        <v>29</v>
      </c>
      <c r="T16" s="673">
        <v>23</v>
      </c>
      <c r="U16" s="673"/>
      <c r="V16" s="673">
        <v>33</v>
      </c>
      <c r="W16" s="673">
        <v>18</v>
      </c>
      <c r="X16" s="673">
        <v>15</v>
      </c>
      <c r="Y16" s="52"/>
    </row>
    <row r="17" spans="1:25" ht="12.75" x14ac:dyDescent="0.2">
      <c r="A17" s="54" t="s">
        <v>84</v>
      </c>
      <c r="B17" s="673">
        <v>66</v>
      </c>
      <c r="C17" s="673">
        <v>34</v>
      </c>
      <c r="D17" s="673">
        <v>32</v>
      </c>
      <c r="E17" s="673"/>
      <c r="F17" s="673">
        <v>0</v>
      </c>
      <c r="G17" s="673">
        <v>0</v>
      </c>
      <c r="H17" s="673">
        <v>0</v>
      </c>
      <c r="I17" s="673"/>
      <c r="J17" s="673">
        <v>0</v>
      </c>
      <c r="K17" s="673">
        <v>0</v>
      </c>
      <c r="L17" s="673">
        <v>0</v>
      </c>
      <c r="M17" s="673"/>
      <c r="N17" s="673">
        <v>16</v>
      </c>
      <c r="O17" s="673">
        <v>9</v>
      </c>
      <c r="P17" s="673">
        <v>7</v>
      </c>
      <c r="Q17" s="673"/>
      <c r="R17" s="673">
        <v>16</v>
      </c>
      <c r="S17" s="673">
        <v>6</v>
      </c>
      <c r="T17" s="673">
        <v>10</v>
      </c>
      <c r="U17" s="673"/>
      <c r="V17" s="673">
        <v>34</v>
      </c>
      <c r="W17" s="673">
        <v>19</v>
      </c>
      <c r="X17" s="673">
        <v>15</v>
      </c>
      <c r="Y17" s="52"/>
    </row>
    <row r="18" spans="1:25" ht="12.75" x14ac:dyDescent="0.2">
      <c r="A18" s="54" t="s">
        <v>55</v>
      </c>
      <c r="B18" s="673">
        <v>1397</v>
      </c>
      <c r="C18" s="673">
        <v>753</v>
      </c>
      <c r="D18" s="673">
        <v>644</v>
      </c>
      <c r="E18" s="673"/>
      <c r="F18" s="673">
        <v>91</v>
      </c>
      <c r="G18" s="673">
        <v>54</v>
      </c>
      <c r="H18" s="673">
        <v>37</v>
      </c>
      <c r="I18" s="673"/>
      <c r="J18" s="673">
        <v>257</v>
      </c>
      <c r="K18" s="673">
        <v>140</v>
      </c>
      <c r="L18" s="673">
        <v>117</v>
      </c>
      <c r="M18" s="673"/>
      <c r="N18" s="673">
        <v>363</v>
      </c>
      <c r="O18" s="673">
        <v>196</v>
      </c>
      <c r="P18" s="673">
        <v>167</v>
      </c>
      <c r="Q18" s="673"/>
      <c r="R18" s="673">
        <v>234</v>
      </c>
      <c r="S18" s="673">
        <v>119</v>
      </c>
      <c r="T18" s="673">
        <v>115</v>
      </c>
      <c r="U18" s="673"/>
      <c r="V18" s="673">
        <v>452</v>
      </c>
      <c r="W18" s="673">
        <v>244</v>
      </c>
      <c r="X18" s="673">
        <v>208</v>
      </c>
      <c r="Y18" s="52"/>
    </row>
    <row r="19" spans="1:25" ht="12.75" x14ac:dyDescent="0.2">
      <c r="A19" s="54" t="s">
        <v>65</v>
      </c>
      <c r="B19" s="673">
        <v>184</v>
      </c>
      <c r="C19" s="673">
        <v>90</v>
      </c>
      <c r="D19" s="673">
        <v>94</v>
      </c>
      <c r="E19" s="673"/>
      <c r="F19" s="673">
        <v>0</v>
      </c>
      <c r="G19" s="673">
        <v>0</v>
      </c>
      <c r="H19" s="673">
        <v>0</v>
      </c>
      <c r="I19" s="673"/>
      <c r="J19" s="673">
        <v>33</v>
      </c>
      <c r="K19" s="673">
        <v>19</v>
      </c>
      <c r="L19" s="673">
        <v>14</v>
      </c>
      <c r="M19" s="673"/>
      <c r="N19" s="673">
        <v>48</v>
      </c>
      <c r="O19" s="673">
        <v>27</v>
      </c>
      <c r="P19" s="673">
        <v>21</v>
      </c>
      <c r="Q19" s="673"/>
      <c r="R19" s="673">
        <v>19</v>
      </c>
      <c r="S19" s="673">
        <v>10</v>
      </c>
      <c r="T19" s="673">
        <v>9</v>
      </c>
      <c r="U19" s="673"/>
      <c r="V19" s="673">
        <v>84</v>
      </c>
      <c r="W19" s="673">
        <v>34</v>
      </c>
      <c r="X19" s="673">
        <v>50</v>
      </c>
      <c r="Y19" s="52"/>
    </row>
    <row r="20" spans="1:25" ht="12.75" x14ac:dyDescent="0.2">
      <c r="A20" s="54" t="s">
        <v>66</v>
      </c>
      <c r="B20" s="673">
        <v>544</v>
      </c>
      <c r="C20" s="673">
        <v>293</v>
      </c>
      <c r="D20" s="673">
        <v>251</v>
      </c>
      <c r="E20" s="673"/>
      <c r="F20" s="673">
        <v>33</v>
      </c>
      <c r="G20" s="673">
        <v>18</v>
      </c>
      <c r="H20" s="673">
        <v>15</v>
      </c>
      <c r="I20" s="673"/>
      <c r="J20" s="673">
        <v>78</v>
      </c>
      <c r="K20" s="673">
        <v>46</v>
      </c>
      <c r="L20" s="673">
        <v>32</v>
      </c>
      <c r="M20" s="673"/>
      <c r="N20" s="673">
        <v>137</v>
      </c>
      <c r="O20" s="673">
        <v>74</v>
      </c>
      <c r="P20" s="673">
        <v>63</v>
      </c>
      <c r="Q20" s="673"/>
      <c r="R20" s="673">
        <v>98</v>
      </c>
      <c r="S20" s="673">
        <v>45</v>
      </c>
      <c r="T20" s="673">
        <v>53</v>
      </c>
      <c r="U20" s="673"/>
      <c r="V20" s="673">
        <v>198</v>
      </c>
      <c r="W20" s="673">
        <v>110</v>
      </c>
      <c r="X20" s="673">
        <v>88</v>
      </c>
      <c r="Y20" s="52"/>
    </row>
    <row r="21" spans="1:25" ht="12.75" x14ac:dyDescent="0.2">
      <c r="A21" s="54" t="s">
        <v>67</v>
      </c>
      <c r="B21" s="673">
        <v>88</v>
      </c>
      <c r="C21" s="673">
        <v>45</v>
      </c>
      <c r="D21" s="673">
        <v>43</v>
      </c>
      <c r="E21" s="673"/>
      <c r="F21" s="673">
        <v>0</v>
      </c>
      <c r="G21" s="673">
        <v>0</v>
      </c>
      <c r="H21" s="673">
        <v>0</v>
      </c>
      <c r="I21" s="673"/>
      <c r="J21" s="673">
        <v>18</v>
      </c>
      <c r="K21" s="673">
        <v>7</v>
      </c>
      <c r="L21" s="673">
        <v>11</v>
      </c>
      <c r="M21" s="673"/>
      <c r="N21" s="673">
        <v>22</v>
      </c>
      <c r="O21" s="673">
        <v>14</v>
      </c>
      <c r="P21" s="673">
        <v>8</v>
      </c>
      <c r="Q21" s="673"/>
      <c r="R21" s="673">
        <v>0</v>
      </c>
      <c r="S21" s="673">
        <v>0</v>
      </c>
      <c r="T21" s="673">
        <v>0</v>
      </c>
      <c r="U21" s="673"/>
      <c r="V21" s="673">
        <v>48</v>
      </c>
      <c r="W21" s="673">
        <v>24</v>
      </c>
      <c r="X21" s="673">
        <v>24</v>
      </c>
      <c r="Y21" s="52"/>
    </row>
    <row r="22" spans="1:25" ht="12.75" x14ac:dyDescent="0.2">
      <c r="A22" s="53" t="s">
        <v>32</v>
      </c>
      <c r="B22" s="673">
        <v>481</v>
      </c>
      <c r="C22" s="673">
        <v>260</v>
      </c>
      <c r="D22" s="673">
        <v>221</v>
      </c>
      <c r="E22" s="673"/>
      <c r="F22" s="673">
        <v>0</v>
      </c>
      <c r="G22" s="673">
        <v>0</v>
      </c>
      <c r="H22" s="673">
        <v>0</v>
      </c>
      <c r="I22" s="673"/>
      <c r="J22" s="673">
        <v>109</v>
      </c>
      <c r="K22" s="673">
        <v>57</v>
      </c>
      <c r="L22" s="673">
        <v>52</v>
      </c>
      <c r="M22" s="673"/>
      <c r="N22" s="673">
        <v>162</v>
      </c>
      <c r="O22" s="673">
        <v>91</v>
      </c>
      <c r="P22" s="673">
        <v>71</v>
      </c>
      <c r="Q22" s="673"/>
      <c r="R22" s="673">
        <v>0</v>
      </c>
      <c r="S22" s="673">
        <v>0</v>
      </c>
      <c r="T22" s="673">
        <v>0</v>
      </c>
      <c r="U22" s="673"/>
      <c r="V22" s="673">
        <v>210</v>
      </c>
      <c r="W22" s="673">
        <v>112</v>
      </c>
      <c r="X22" s="673">
        <v>98</v>
      </c>
      <c r="Y22" s="52"/>
    </row>
    <row r="23" spans="1:25" ht="12.75" x14ac:dyDescent="0.2">
      <c r="A23" s="54" t="s">
        <v>68</v>
      </c>
      <c r="B23" s="673">
        <v>292</v>
      </c>
      <c r="C23" s="673">
        <v>158</v>
      </c>
      <c r="D23" s="673">
        <v>134</v>
      </c>
      <c r="E23" s="673"/>
      <c r="F23" s="673">
        <v>16</v>
      </c>
      <c r="G23" s="673">
        <v>11</v>
      </c>
      <c r="H23" s="673">
        <v>5</v>
      </c>
      <c r="I23" s="673"/>
      <c r="J23" s="673">
        <v>34</v>
      </c>
      <c r="K23" s="673">
        <v>18</v>
      </c>
      <c r="L23" s="673">
        <v>16</v>
      </c>
      <c r="M23" s="673"/>
      <c r="N23" s="673">
        <v>35</v>
      </c>
      <c r="O23" s="673">
        <v>17</v>
      </c>
      <c r="P23" s="673">
        <v>18</v>
      </c>
      <c r="Q23" s="673"/>
      <c r="R23" s="673">
        <v>60</v>
      </c>
      <c r="S23" s="673">
        <v>34</v>
      </c>
      <c r="T23" s="673">
        <v>26</v>
      </c>
      <c r="U23" s="673"/>
      <c r="V23" s="673">
        <v>147</v>
      </c>
      <c r="W23" s="673">
        <v>78</v>
      </c>
      <c r="X23" s="673">
        <v>69</v>
      </c>
      <c r="Y23" s="52"/>
    </row>
    <row r="24" spans="1:25" ht="12.75" x14ac:dyDescent="0.2">
      <c r="A24" s="54" t="s">
        <v>33</v>
      </c>
      <c r="B24" s="673">
        <v>672</v>
      </c>
      <c r="C24" s="673">
        <v>361</v>
      </c>
      <c r="D24" s="673">
        <v>311</v>
      </c>
      <c r="E24" s="673"/>
      <c r="F24" s="673">
        <v>16</v>
      </c>
      <c r="G24" s="673">
        <v>13</v>
      </c>
      <c r="H24" s="673">
        <v>3</v>
      </c>
      <c r="I24" s="673"/>
      <c r="J24" s="673">
        <v>114</v>
      </c>
      <c r="K24" s="673">
        <v>57</v>
      </c>
      <c r="L24" s="673">
        <v>57</v>
      </c>
      <c r="M24" s="673"/>
      <c r="N24" s="673">
        <v>216</v>
      </c>
      <c r="O24" s="673">
        <v>120</v>
      </c>
      <c r="P24" s="673">
        <v>96</v>
      </c>
      <c r="Q24" s="673"/>
      <c r="R24" s="673">
        <v>67</v>
      </c>
      <c r="S24" s="673">
        <v>34</v>
      </c>
      <c r="T24" s="673">
        <v>33</v>
      </c>
      <c r="U24" s="673"/>
      <c r="V24" s="673">
        <v>259</v>
      </c>
      <c r="W24" s="673">
        <v>137</v>
      </c>
      <c r="X24" s="673">
        <v>122</v>
      </c>
      <c r="Y24" s="52"/>
    </row>
    <row r="25" spans="1:25" ht="12.75" x14ac:dyDescent="0.2">
      <c r="A25" s="54" t="s">
        <v>56</v>
      </c>
      <c r="B25" s="673">
        <v>240</v>
      </c>
      <c r="C25" s="673">
        <v>132</v>
      </c>
      <c r="D25" s="673">
        <v>108</v>
      </c>
      <c r="E25" s="673"/>
      <c r="F25" s="673">
        <v>0</v>
      </c>
      <c r="G25" s="673">
        <v>0</v>
      </c>
      <c r="H25" s="673">
        <v>0</v>
      </c>
      <c r="I25" s="673"/>
      <c r="J25" s="673">
        <v>26</v>
      </c>
      <c r="K25" s="673">
        <v>13</v>
      </c>
      <c r="L25" s="673">
        <v>13</v>
      </c>
      <c r="M25" s="673"/>
      <c r="N25" s="673">
        <v>49</v>
      </c>
      <c r="O25" s="673">
        <v>31</v>
      </c>
      <c r="P25" s="673">
        <v>18</v>
      </c>
      <c r="Q25" s="673"/>
      <c r="R25" s="673">
        <v>42</v>
      </c>
      <c r="S25" s="673">
        <v>22</v>
      </c>
      <c r="T25" s="673">
        <v>20</v>
      </c>
      <c r="U25" s="673"/>
      <c r="V25" s="673">
        <v>123</v>
      </c>
      <c r="W25" s="673">
        <v>66</v>
      </c>
      <c r="X25" s="673">
        <v>57</v>
      </c>
      <c r="Y25" s="52"/>
    </row>
    <row r="26" spans="1:25" ht="12.75" x14ac:dyDescent="0.2">
      <c r="A26" s="54" t="s">
        <v>70</v>
      </c>
      <c r="B26" s="673">
        <v>15</v>
      </c>
      <c r="C26" s="673">
        <v>11</v>
      </c>
      <c r="D26" s="673">
        <v>4</v>
      </c>
      <c r="E26" s="673"/>
      <c r="F26" s="673">
        <v>0</v>
      </c>
      <c r="G26" s="673">
        <v>0</v>
      </c>
      <c r="H26" s="673">
        <v>0</v>
      </c>
      <c r="I26" s="673"/>
      <c r="J26" s="673">
        <v>0</v>
      </c>
      <c r="K26" s="673">
        <v>0</v>
      </c>
      <c r="L26" s="673">
        <v>0</v>
      </c>
      <c r="M26" s="673"/>
      <c r="N26" s="673">
        <v>0</v>
      </c>
      <c r="O26" s="673">
        <v>0</v>
      </c>
      <c r="P26" s="673">
        <v>0</v>
      </c>
      <c r="Q26" s="673"/>
      <c r="R26" s="673">
        <v>0</v>
      </c>
      <c r="S26" s="673">
        <v>0</v>
      </c>
      <c r="T26" s="673">
        <v>0</v>
      </c>
      <c r="U26" s="673"/>
      <c r="V26" s="673">
        <v>15</v>
      </c>
      <c r="W26" s="673">
        <v>11</v>
      </c>
      <c r="X26" s="673">
        <v>4</v>
      </c>
      <c r="Y26" s="52"/>
    </row>
    <row r="27" spans="1:25" ht="12.75" x14ac:dyDescent="0.2">
      <c r="A27" s="54" t="s">
        <v>71</v>
      </c>
      <c r="B27" s="673">
        <v>46</v>
      </c>
      <c r="C27" s="673">
        <v>17</v>
      </c>
      <c r="D27" s="673">
        <v>29</v>
      </c>
      <c r="E27" s="673"/>
      <c r="F27" s="673">
        <v>0</v>
      </c>
      <c r="G27" s="673">
        <v>0</v>
      </c>
      <c r="H27" s="673">
        <v>0</v>
      </c>
      <c r="I27" s="673"/>
      <c r="J27" s="673">
        <v>0</v>
      </c>
      <c r="K27" s="673">
        <v>0</v>
      </c>
      <c r="L27" s="673">
        <v>0</v>
      </c>
      <c r="M27" s="673"/>
      <c r="N27" s="673">
        <v>15</v>
      </c>
      <c r="O27" s="673">
        <v>8</v>
      </c>
      <c r="P27" s="673">
        <v>7</v>
      </c>
      <c r="Q27" s="673"/>
      <c r="R27" s="673">
        <v>0</v>
      </c>
      <c r="S27" s="673">
        <v>0</v>
      </c>
      <c r="T27" s="673">
        <v>0</v>
      </c>
      <c r="U27" s="673"/>
      <c r="V27" s="673">
        <v>31</v>
      </c>
      <c r="W27" s="673">
        <v>9</v>
      </c>
      <c r="X27" s="673">
        <v>22</v>
      </c>
      <c r="Y27" s="52"/>
    </row>
    <row r="28" spans="1:25" ht="12.75" x14ac:dyDescent="0.2">
      <c r="A28" s="54" t="s">
        <v>57</v>
      </c>
      <c r="B28" s="673">
        <v>124</v>
      </c>
      <c r="C28" s="673">
        <v>59</v>
      </c>
      <c r="D28" s="673">
        <v>65</v>
      </c>
      <c r="E28" s="673"/>
      <c r="F28" s="673">
        <v>0</v>
      </c>
      <c r="G28" s="673">
        <v>0</v>
      </c>
      <c r="H28" s="673">
        <v>0</v>
      </c>
      <c r="I28" s="673"/>
      <c r="J28" s="673">
        <v>37</v>
      </c>
      <c r="K28" s="673">
        <v>21</v>
      </c>
      <c r="L28" s="673">
        <v>16</v>
      </c>
      <c r="M28" s="673"/>
      <c r="N28" s="673">
        <v>36</v>
      </c>
      <c r="O28" s="673">
        <v>17</v>
      </c>
      <c r="P28" s="673">
        <v>19</v>
      </c>
      <c r="Q28" s="673"/>
      <c r="R28" s="673">
        <v>0</v>
      </c>
      <c r="S28" s="673">
        <v>0</v>
      </c>
      <c r="T28" s="673">
        <v>0</v>
      </c>
      <c r="U28" s="673"/>
      <c r="V28" s="673">
        <v>51</v>
      </c>
      <c r="W28" s="673">
        <v>21</v>
      </c>
      <c r="X28" s="673">
        <v>30</v>
      </c>
      <c r="Y28" s="52"/>
    </row>
    <row r="29" spans="1:25" ht="12.75" x14ac:dyDescent="0.2">
      <c r="A29" s="54" t="s">
        <v>58</v>
      </c>
      <c r="B29" s="673">
        <v>236</v>
      </c>
      <c r="C29" s="673">
        <v>119</v>
      </c>
      <c r="D29" s="673">
        <v>117</v>
      </c>
      <c r="E29" s="673"/>
      <c r="F29" s="673">
        <v>0</v>
      </c>
      <c r="G29" s="673">
        <v>0</v>
      </c>
      <c r="H29" s="673">
        <v>0</v>
      </c>
      <c r="I29" s="673"/>
      <c r="J29" s="673">
        <v>20</v>
      </c>
      <c r="K29" s="673">
        <v>8</v>
      </c>
      <c r="L29" s="673">
        <v>12</v>
      </c>
      <c r="M29" s="673"/>
      <c r="N29" s="673">
        <v>56</v>
      </c>
      <c r="O29" s="673">
        <v>31</v>
      </c>
      <c r="P29" s="673">
        <v>25</v>
      </c>
      <c r="Q29" s="673"/>
      <c r="R29" s="673">
        <v>0</v>
      </c>
      <c r="S29" s="673">
        <v>0</v>
      </c>
      <c r="T29" s="673">
        <v>0</v>
      </c>
      <c r="U29" s="673"/>
      <c r="V29" s="673">
        <v>160</v>
      </c>
      <c r="W29" s="673">
        <v>80</v>
      </c>
      <c r="X29" s="673">
        <v>80</v>
      </c>
      <c r="Y29" s="52"/>
    </row>
    <row r="30" spans="1:25" ht="12.75" x14ac:dyDescent="0.2">
      <c r="A30" s="54" t="s">
        <v>59</v>
      </c>
      <c r="B30" s="673">
        <v>167</v>
      </c>
      <c r="C30" s="673">
        <v>87</v>
      </c>
      <c r="D30" s="673">
        <v>80</v>
      </c>
      <c r="E30" s="673"/>
      <c r="F30" s="673">
        <v>0</v>
      </c>
      <c r="G30" s="673">
        <v>0</v>
      </c>
      <c r="H30" s="673">
        <v>0</v>
      </c>
      <c r="I30" s="673"/>
      <c r="J30" s="673">
        <v>31</v>
      </c>
      <c r="K30" s="673">
        <v>19</v>
      </c>
      <c r="L30" s="673">
        <v>12</v>
      </c>
      <c r="M30" s="673"/>
      <c r="N30" s="673">
        <v>40</v>
      </c>
      <c r="O30" s="673">
        <v>20</v>
      </c>
      <c r="P30" s="673">
        <v>20</v>
      </c>
      <c r="Q30" s="673"/>
      <c r="R30" s="673">
        <v>0</v>
      </c>
      <c r="S30" s="673">
        <v>0</v>
      </c>
      <c r="T30" s="673">
        <v>0</v>
      </c>
      <c r="U30" s="673"/>
      <c r="V30" s="673">
        <v>96</v>
      </c>
      <c r="W30" s="673">
        <v>48</v>
      </c>
      <c r="X30" s="673">
        <v>48</v>
      </c>
      <c r="Y30" s="52"/>
    </row>
    <row r="31" spans="1:25" ht="12.75" x14ac:dyDescent="0.2">
      <c r="A31" s="54" t="s">
        <v>85</v>
      </c>
      <c r="B31" s="673">
        <v>51</v>
      </c>
      <c r="C31" s="673">
        <v>20</v>
      </c>
      <c r="D31" s="673">
        <v>31</v>
      </c>
      <c r="E31" s="673"/>
      <c r="F31" s="673">
        <v>0</v>
      </c>
      <c r="G31" s="673">
        <v>0</v>
      </c>
      <c r="H31" s="673">
        <v>0</v>
      </c>
      <c r="I31" s="673"/>
      <c r="J31" s="673">
        <v>0</v>
      </c>
      <c r="K31" s="673">
        <v>0</v>
      </c>
      <c r="L31" s="673">
        <v>0</v>
      </c>
      <c r="M31" s="673"/>
      <c r="N31" s="673">
        <v>19</v>
      </c>
      <c r="O31" s="673">
        <v>8</v>
      </c>
      <c r="P31" s="673">
        <v>11</v>
      </c>
      <c r="Q31" s="673"/>
      <c r="R31" s="673">
        <v>0</v>
      </c>
      <c r="S31" s="673">
        <v>0</v>
      </c>
      <c r="T31" s="673">
        <v>0</v>
      </c>
      <c r="U31" s="673"/>
      <c r="V31" s="673">
        <v>32</v>
      </c>
      <c r="W31" s="673">
        <v>12</v>
      </c>
      <c r="X31" s="673">
        <v>20</v>
      </c>
      <c r="Y31" s="52"/>
    </row>
    <row r="32" spans="1:25" ht="12.75" x14ac:dyDescent="0.2">
      <c r="A32" s="54" t="s">
        <v>72</v>
      </c>
      <c r="B32" s="673">
        <v>120</v>
      </c>
      <c r="C32" s="673">
        <v>61</v>
      </c>
      <c r="D32" s="673">
        <v>59</v>
      </c>
      <c r="E32" s="673"/>
      <c r="F32" s="673">
        <v>0</v>
      </c>
      <c r="G32" s="673">
        <v>0</v>
      </c>
      <c r="H32" s="673">
        <v>0</v>
      </c>
      <c r="I32" s="673"/>
      <c r="J32" s="673">
        <v>16</v>
      </c>
      <c r="K32" s="673">
        <v>8</v>
      </c>
      <c r="L32" s="673">
        <v>8</v>
      </c>
      <c r="M32" s="673"/>
      <c r="N32" s="673">
        <v>36</v>
      </c>
      <c r="O32" s="673">
        <v>17</v>
      </c>
      <c r="P32" s="673">
        <v>19</v>
      </c>
      <c r="Q32" s="673"/>
      <c r="R32" s="673">
        <v>0</v>
      </c>
      <c r="S32" s="673">
        <v>0</v>
      </c>
      <c r="T32" s="673">
        <v>0</v>
      </c>
      <c r="U32" s="673"/>
      <c r="V32" s="673">
        <v>68</v>
      </c>
      <c r="W32" s="673">
        <v>36</v>
      </c>
      <c r="X32" s="673">
        <v>32</v>
      </c>
      <c r="Y32" s="52"/>
    </row>
    <row r="33" spans="1:25" ht="12.75" x14ac:dyDescent="0.2">
      <c r="A33" s="54" t="s">
        <v>74</v>
      </c>
      <c r="B33" s="673">
        <v>352</v>
      </c>
      <c r="C33" s="673">
        <v>194</v>
      </c>
      <c r="D33" s="673">
        <v>158</v>
      </c>
      <c r="E33" s="673"/>
      <c r="F33" s="673">
        <v>0</v>
      </c>
      <c r="G33" s="673">
        <v>0</v>
      </c>
      <c r="H33" s="673">
        <v>0</v>
      </c>
      <c r="I33" s="673"/>
      <c r="J33" s="673">
        <v>45</v>
      </c>
      <c r="K33" s="673">
        <v>32</v>
      </c>
      <c r="L33" s="673">
        <v>13</v>
      </c>
      <c r="M33" s="673"/>
      <c r="N33" s="673">
        <v>107</v>
      </c>
      <c r="O33" s="673">
        <v>60</v>
      </c>
      <c r="P33" s="673">
        <v>47</v>
      </c>
      <c r="Q33" s="673"/>
      <c r="R33" s="673">
        <v>0</v>
      </c>
      <c r="S33" s="673">
        <v>0</v>
      </c>
      <c r="T33" s="673">
        <v>0</v>
      </c>
      <c r="U33" s="673"/>
      <c r="V33" s="673">
        <v>200</v>
      </c>
      <c r="W33" s="673">
        <v>102</v>
      </c>
      <c r="X33" s="673">
        <v>98</v>
      </c>
      <c r="Y33" s="52"/>
    </row>
    <row r="34" spans="1:25" ht="12.75" x14ac:dyDescent="0.2">
      <c r="A34" s="54" t="s">
        <v>75</v>
      </c>
      <c r="B34" s="673">
        <v>160</v>
      </c>
      <c r="C34" s="673">
        <v>81</v>
      </c>
      <c r="D34" s="673">
        <v>79</v>
      </c>
      <c r="E34" s="673"/>
      <c r="F34" s="673">
        <v>0</v>
      </c>
      <c r="G34" s="673">
        <v>0</v>
      </c>
      <c r="H34" s="673">
        <v>0</v>
      </c>
      <c r="I34" s="673"/>
      <c r="J34" s="673">
        <v>0</v>
      </c>
      <c r="K34" s="673">
        <v>0</v>
      </c>
      <c r="L34" s="673">
        <v>0</v>
      </c>
      <c r="M34" s="673"/>
      <c r="N34" s="673">
        <v>40</v>
      </c>
      <c r="O34" s="673">
        <v>22</v>
      </c>
      <c r="P34" s="673">
        <v>18</v>
      </c>
      <c r="Q34" s="673"/>
      <c r="R34" s="673">
        <v>0</v>
      </c>
      <c r="S34" s="673">
        <v>0</v>
      </c>
      <c r="T34" s="673">
        <v>0</v>
      </c>
      <c r="U34" s="673"/>
      <c r="V34" s="673">
        <v>120</v>
      </c>
      <c r="W34" s="673">
        <v>59</v>
      </c>
      <c r="X34" s="673">
        <v>61</v>
      </c>
      <c r="Y34" s="52"/>
    </row>
    <row r="35" spans="1:25" ht="13.5" thickBot="1" x14ac:dyDescent="0.25">
      <c r="A35" s="58" t="s">
        <v>76</v>
      </c>
      <c r="B35" s="674">
        <v>41</v>
      </c>
      <c r="C35" s="674">
        <v>19</v>
      </c>
      <c r="D35" s="674">
        <v>22</v>
      </c>
      <c r="E35" s="674"/>
      <c r="F35" s="674">
        <v>0</v>
      </c>
      <c r="G35" s="674">
        <v>0</v>
      </c>
      <c r="H35" s="674">
        <v>0</v>
      </c>
      <c r="I35" s="674"/>
      <c r="J35" s="674">
        <v>0</v>
      </c>
      <c r="K35" s="674">
        <v>0</v>
      </c>
      <c r="L35" s="674">
        <v>0</v>
      </c>
      <c r="M35" s="674"/>
      <c r="N35" s="674">
        <v>15</v>
      </c>
      <c r="O35" s="674">
        <v>9</v>
      </c>
      <c r="P35" s="674">
        <v>6</v>
      </c>
      <c r="Q35" s="674"/>
      <c r="R35" s="674">
        <v>0</v>
      </c>
      <c r="S35" s="674">
        <v>0</v>
      </c>
      <c r="T35" s="674">
        <v>0</v>
      </c>
      <c r="U35" s="674"/>
      <c r="V35" s="674">
        <v>26</v>
      </c>
      <c r="W35" s="674">
        <v>10</v>
      </c>
      <c r="X35" s="674">
        <v>16</v>
      </c>
      <c r="Y35" s="52"/>
    </row>
    <row r="36" spans="1:25" ht="15" customHeight="1" x14ac:dyDescent="0.2">
      <c r="A36" s="23" t="s">
        <v>24</v>
      </c>
    </row>
  </sheetData>
  <mergeCells count="12">
    <mergeCell ref="A1:X1"/>
    <mergeCell ref="A2:X2"/>
    <mergeCell ref="A3:X3"/>
    <mergeCell ref="A4:X4"/>
    <mergeCell ref="A5:X5"/>
    <mergeCell ref="R6:T6"/>
    <mergeCell ref="V6:X6"/>
    <mergeCell ref="A6:A7"/>
    <mergeCell ref="B6:D6"/>
    <mergeCell ref="F6:H6"/>
    <mergeCell ref="J6:L6"/>
    <mergeCell ref="N6:P6"/>
  </mergeCells>
  <conditionalFormatting sqref="B9:X35">
    <cfRule type="cellIs" dxfId="84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1" orientation="landscape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8"/>
  <sheetViews>
    <sheetView showGridLines="0" zoomScaleNormal="100" zoomScaleSheetLayoutView="100" workbookViewId="0">
      <selection activeCell="F14" sqref="F14"/>
    </sheetView>
  </sheetViews>
  <sheetFormatPr baseColWidth="10" defaultColWidth="11" defaultRowHeight="12.75" x14ac:dyDescent="0.2"/>
  <cols>
    <col min="1" max="1" width="10.125" style="168" customWidth="1"/>
    <col min="2" max="4" width="5.625" style="176" customWidth="1"/>
    <col min="5" max="5" width="1.25" style="176" customWidth="1"/>
    <col min="6" max="8" width="5.25" style="176" customWidth="1"/>
    <col min="9" max="9" width="1.25" style="176" customWidth="1"/>
    <col min="10" max="12" width="5.25" style="176" customWidth="1"/>
    <col min="13" max="13" width="1.25" style="176" customWidth="1"/>
    <col min="14" max="16" width="5.25" style="176" customWidth="1"/>
    <col min="17" max="17" width="1.25" style="134" customWidth="1"/>
    <col min="18" max="20" width="5.25" style="134" customWidth="1"/>
    <col min="21" max="21" width="1.25" style="134" customWidth="1"/>
    <col min="22" max="24" width="5.25" style="134" customWidth="1"/>
    <col min="25" max="16384" width="11" style="134"/>
  </cols>
  <sheetData>
    <row r="1" spans="1:25" ht="15" customHeight="1" x14ac:dyDescent="0.25">
      <c r="A1" s="796" t="s">
        <v>871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100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4" t="s">
        <v>256</v>
      </c>
      <c r="B6" s="832" t="s">
        <v>0</v>
      </c>
      <c r="C6" s="832"/>
      <c r="D6" s="832"/>
      <c r="E6" s="354"/>
      <c r="F6" s="832" t="s">
        <v>78</v>
      </c>
      <c r="G6" s="832"/>
      <c r="H6" s="832"/>
      <c r="I6" s="355"/>
      <c r="J6" s="832" t="s">
        <v>79</v>
      </c>
      <c r="K6" s="832"/>
      <c r="L6" s="832"/>
      <c r="M6" s="354"/>
      <c r="N6" s="832" t="s">
        <v>80</v>
      </c>
      <c r="O6" s="832"/>
      <c r="P6" s="832"/>
      <c r="Q6" s="355"/>
      <c r="R6" s="832" t="s">
        <v>81</v>
      </c>
      <c r="S6" s="832"/>
      <c r="T6" s="832"/>
      <c r="U6" s="354"/>
      <c r="V6" s="832" t="s">
        <v>82</v>
      </c>
      <c r="W6" s="832"/>
      <c r="X6" s="832"/>
    </row>
    <row r="7" spans="1:25" s="503" customFormat="1" ht="27.75" customHeight="1" x14ac:dyDescent="0.25">
      <c r="A7" s="804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355"/>
      <c r="J7" s="658" t="s">
        <v>0</v>
      </c>
      <c r="K7" s="659" t="s">
        <v>15</v>
      </c>
      <c r="L7" s="659" t="s">
        <v>16</v>
      </c>
      <c r="M7" s="657"/>
      <c r="N7" s="658" t="s">
        <v>0</v>
      </c>
      <c r="O7" s="659" t="s">
        <v>15</v>
      </c>
      <c r="P7" s="659" t="s">
        <v>16</v>
      </c>
      <c r="Q7" s="355"/>
      <c r="R7" s="658" t="s">
        <v>0</v>
      </c>
      <c r="S7" s="659" t="s">
        <v>15</v>
      </c>
      <c r="T7" s="659" t="s">
        <v>16</v>
      </c>
      <c r="U7" s="657"/>
      <c r="V7" s="658" t="s">
        <v>0</v>
      </c>
      <c r="W7" s="659" t="s">
        <v>15</v>
      </c>
      <c r="X7" s="659" t="s">
        <v>16</v>
      </c>
    </row>
    <row r="8" spans="1:25" s="169" customFormat="1" x14ac:dyDescent="0.2">
      <c r="A8" s="170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</row>
    <row r="9" spans="1:25" s="555" customFormat="1" x14ac:dyDescent="0.2">
      <c r="A9" s="173" t="s">
        <v>0</v>
      </c>
      <c r="B9" s="554">
        <f>SUM(B10:B25)</f>
        <v>8668</v>
      </c>
      <c r="C9" s="554">
        <f>SUM(C10:C25)</f>
        <v>4547</v>
      </c>
      <c r="D9" s="554">
        <f>SUM(D10:D25)</f>
        <v>4121</v>
      </c>
      <c r="E9" s="554"/>
      <c r="F9" s="554">
        <f>SUM(F10:F25)</f>
        <v>349</v>
      </c>
      <c r="G9" s="554">
        <f>SUM(G10:G25)</f>
        <v>202</v>
      </c>
      <c r="H9" s="554">
        <f>SUM(H10:H25)</f>
        <v>147</v>
      </c>
      <c r="I9" s="554"/>
      <c r="J9" s="554">
        <f>SUM(J10:J25)</f>
        <v>1495</v>
      </c>
      <c r="K9" s="554">
        <f>SUM(K10:K25)</f>
        <v>815</v>
      </c>
      <c r="L9" s="554">
        <f>SUM(L10:L25)</f>
        <v>680</v>
      </c>
      <c r="M9" s="554"/>
      <c r="N9" s="554">
        <f>SUM(N10:N25)</f>
        <v>2344</v>
      </c>
      <c r="O9" s="554">
        <f>SUM(O10:O25)</f>
        <v>1257</v>
      </c>
      <c r="P9" s="554">
        <f>SUM(P10:P25)</f>
        <v>1087</v>
      </c>
      <c r="Q9" s="554"/>
      <c r="R9" s="554">
        <f>SUM(R10:R25)</f>
        <v>950</v>
      </c>
      <c r="S9" s="554">
        <f>SUM(S10:S25)</f>
        <v>494</v>
      </c>
      <c r="T9" s="554">
        <f>SUM(T10:T25)</f>
        <v>456</v>
      </c>
      <c r="U9" s="554"/>
      <c r="V9" s="554">
        <f>SUM(V10:V25)</f>
        <v>3530</v>
      </c>
      <c r="W9" s="554">
        <f>SUM(W10:W25)</f>
        <v>1779</v>
      </c>
      <c r="X9" s="554">
        <f>SUM(X10:X25)</f>
        <v>1751</v>
      </c>
    </row>
    <row r="10" spans="1:25" x14ac:dyDescent="0.2">
      <c r="A10" s="188">
        <v>13</v>
      </c>
      <c r="B10" s="524">
        <f t="shared" ref="B10:C25" si="0">+F10+J10+N10+R10+V10</f>
        <v>3</v>
      </c>
      <c r="C10" s="524">
        <f t="shared" si="0"/>
        <v>1</v>
      </c>
      <c r="D10" s="524">
        <f t="shared" ref="D10:D25" si="1">+B10-C10</f>
        <v>2</v>
      </c>
      <c r="E10" s="538"/>
      <c r="F10" s="522">
        <v>1</v>
      </c>
      <c r="G10" s="522">
        <v>1</v>
      </c>
      <c r="H10" s="522">
        <v>0</v>
      </c>
      <c r="I10" s="541"/>
      <c r="J10" s="522">
        <v>2</v>
      </c>
      <c r="K10" s="522">
        <v>0</v>
      </c>
      <c r="L10" s="522">
        <v>2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</row>
    <row r="11" spans="1:25" x14ac:dyDescent="0.2">
      <c r="A11" s="188">
        <v>14</v>
      </c>
      <c r="B11" s="524">
        <f t="shared" si="0"/>
        <v>10</v>
      </c>
      <c r="C11" s="524">
        <f t="shared" si="0"/>
        <v>5</v>
      </c>
      <c r="D11" s="524">
        <f t="shared" si="1"/>
        <v>5</v>
      </c>
      <c r="E11" s="537"/>
      <c r="F11" s="522">
        <v>5</v>
      </c>
      <c r="G11" s="522">
        <v>2</v>
      </c>
      <c r="H11" s="522">
        <v>3</v>
      </c>
      <c r="I11" s="522"/>
      <c r="J11" s="522">
        <v>2</v>
      </c>
      <c r="K11" s="522">
        <v>2</v>
      </c>
      <c r="L11" s="522">
        <v>0</v>
      </c>
      <c r="M11" s="522"/>
      <c r="N11" s="522">
        <v>3</v>
      </c>
      <c r="O11" s="522">
        <v>1</v>
      </c>
      <c r="P11" s="522">
        <v>2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</row>
    <row r="12" spans="1:25" x14ac:dyDescent="0.2">
      <c r="A12" s="188">
        <v>15</v>
      </c>
      <c r="B12" s="524">
        <f t="shared" si="0"/>
        <v>192</v>
      </c>
      <c r="C12" s="524">
        <f t="shared" si="0"/>
        <v>100</v>
      </c>
      <c r="D12" s="524">
        <f t="shared" si="1"/>
        <v>92</v>
      </c>
      <c r="E12" s="538"/>
      <c r="F12" s="541">
        <v>79</v>
      </c>
      <c r="G12" s="541">
        <v>44</v>
      </c>
      <c r="H12" s="541">
        <v>35</v>
      </c>
      <c r="I12" s="541"/>
      <c r="J12" s="541">
        <v>65</v>
      </c>
      <c r="K12" s="541">
        <v>37</v>
      </c>
      <c r="L12" s="541">
        <v>28</v>
      </c>
      <c r="M12" s="541"/>
      <c r="N12" s="541">
        <v>30</v>
      </c>
      <c r="O12" s="541">
        <v>15</v>
      </c>
      <c r="P12" s="541">
        <v>15</v>
      </c>
      <c r="Q12" s="541"/>
      <c r="R12" s="541">
        <v>8</v>
      </c>
      <c r="S12" s="541">
        <v>2</v>
      </c>
      <c r="T12" s="541">
        <v>6</v>
      </c>
      <c r="U12" s="541"/>
      <c r="V12" s="541">
        <v>10</v>
      </c>
      <c r="W12" s="541">
        <v>2</v>
      </c>
      <c r="X12" s="541">
        <v>8</v>
      </c>
    </row>
    <row r="13" spans="1:25" x14ac:dyDescent="0.2">
      <c r="A13" s="188">
        <v>16</v>
      </c>
      <c r="B13" s="524">
        <f t="shared" si="0"/>
        <v>739</v>
      </c>
      <c r="C13" s="524">
        <f t="shared" si="0"/>
        <v>374</v>
      </c>
      <c r="D13" s="524">
        <f t="shared" si="1"/>
        <v>365</v>
      </c>
      <c r="E13" s="538"/>
      <c r="F13" s="541">
        <v>57</v>
      </c>
      <c r="G13" s="541">
        <v>28</v>
      </c>
      <c r="H13" s="541">
        <v>29</v>
      </c>
      <c r="I13" s="541"/>
      <c r="J13" s="541">
        <v>338</v>
      </c>
      <c r="K13" s="541">
        <v>180</v>
      </c>
      <c r="L13" s="541">
        <v>158</v>
      </c>
      <c r="M13" s="541"/>
      <c r="N13" s="541">
        <v>240</v>
      </c>
      <c r="O13" s="541">
        <v>121</v>
      </c>
      <c r="P13" s="541">
        <v>119</v>
      </c>
      <c r="Q13" s="541"/>
      <c r="R13" s="541">
        <v>43</v>
      </c>
      <c r="S13" s="541">
        <v>19</v>
      </c>
      <c r="T13" s="541">
        <v>24</v>
      </c>
      <c r="U13" s="541"/>
      <c r="V13" s="541">
        <v>61</v>
      </c>
      <c r="W13" s="541">
        <v>26</v>
      </c>
      <c r="X13" s="541">
        <v>35</v>
      </c>
    </row>
    <row r="14" spans="1:25" x14ac:dyDescent="0.2">
      <c r="A14" s="188">
        <v>17</v>
      </c>
      <c r="B14" s="524">
        <f t="shared" si="0"/>
        <v>1255</v>
      </c>
      <c r="C14" s="524">
        <f t="shared" si="0"/>
        <v>639</v>
      </c>
      <c r="D14" s="524">
        <f t="shared" si="1"/>
        <v>616</v>
      </c>
      <c r="E14" s="524"/>
      <c r="F14" s="522">
        <v>68</v>
      </c>
      <c r="G14" s="522">
        <v>48</v>
      </c>
      <c r="H14" s="522">
        <v>20</v>
      </c>
      <c r="I14" s="534"/>
      <c r="J14" s="522">
        <v>324</v>
      </c>
      <c r="K14" s="522">
        <v>180</v>
      </c>
      <c r="L14" s="522">
        <v>144</v>
      </c>
      <c r="M14" s="534"/>
      <c r="N14" s="522">
        <v>548</v>
      </c>
      <c r="O14" s="522">
        <v>281</v>
      </c>
      <c r="P14" s="522">
        <v>267</v>
      </c>
      <c r="Q14" s="534"/>
      <c r="R14" s="522">
        <v>86</v>
      </c>
      <c r="S14" s="522">
        <v>43</v>
      </c>
      <c r="T14" s="522">
        <v>43</v>
      </c>
      <c r="U14" s="534"/>
      <c r="V14" s="522">
        <v>229</v>
      </c>
      <c r="W14" s="522">
        <v>87</v>
      </c>
      <c r="X14" s="522">
        <v>142</v>
      </c>
    </row>
    <row r="15" spans="1:25" x14ac:dyDescent="0.2">
      <c r="A15" s="188">
        <v>18</v>
      </c>
      <c r="B15" s="524">
        <f t="shared" si="0"/>
        <v>1541</v>
      </c>
      <c r="C15" s="524">
        <f t="shared" si="0"/>
        <v>807</v>
      </c>
      <c r="D15" s="524">
        <f t="shared" si="1"/>
        <v>734</v>
      </c>
      <c r="E15" s="524"/>
      <c r="F15" s="534">
        <v>49</v>
      </c>
      <c r="G15" s="534">
        <v>27</v>
      </c>
      <c r="H15" s="534">
        <v>22</v>
      </c>
      <c r="I15" s="534"/>
      <c r="J15" s="534">
        <v>295</v>
      </c>
      <c r="K15" s="534">
        <v>161</v>
      </c>
      <c r="L15" s="534">
        <v>134</v>
      </c>
      <c r="M15" s="534"/>
      <c r="N15" s="534">
        <v>484</v>
      </c>
      <c r="O15" s="534">
        <v>270</v>
      </c>
      <c r="P15" s="534">
        <v>214</v>
      </c>
      <c r="Q15" s="534"/>
      <c r="R15" s="534">
        <v>231</v>
      </c>
      <c r="S15" s="534">
        <v>116</v>
      </c>
      <c r="T15" s="534">
        <v>115</v>
      </c>
      <c r="U15" s="534"/>
      <c r="V15" s="534">
        <v>482</v>
      </c>
      <c r="W15" s="534">
        <v>233</v>
      </c>
      <c r="X15" s="534">
        <v>249</v>
      </c>
    </row>
    <row r="16" spans="1:25" x14ac:dyDescent="0.2">
      <c r="A16" s="188">
        <v>19</v>
      </c>
      <c r="B16" s="524">
        <f t="shared" si="0"/>
        <v>1666</v>
      </c>
      <c r="C16" s="524">
        <f t="shared" si="0"/>
        <v>882</v>
      </c>
      <c r="D16" s="524">
        <f t="shared" si="1"/>
        <v>784</v>
      </c>
      <c r="E16" s="524"/>
      <c r="F16" s="534">
        <v>34</v>
      </c>
      <c r="G16" s="534">
        <v>23</v>
      </c>
      <c r="H16" s="534">
        <v>11</v>
      </c>
      <c r="I16" s="534"/>
      <c r="J16" s="534">
        <v>213</v>
      </c>
      <c r="K16" s="534">
        <v>118</v>
      </c>
      <c r="L16" s="534">
        <v>95</v>
      </c>
      <c r="M16" s="534"/>
      <c r="N16" s="534">
        <v>413</v>
      </c>
      <c r="O16" s="534">
        <v>215</v>
      </c>
      <c r="P16" s="534">
        <v>198</v>
      </c>
      <c r="Q16" s="534"/>
      <c r="R16" s="534">
        <v>176</v>
      </c>
      <c r="S16" s="534">
        <v>90</v>
      </c>
      <c r="T16" s="534">
        <v>86</v>
      </c>
      <c r="U16" s="534"/>
      <c r="V16" s="534">
        <v>830</v>
      </c>
      <c r="W16" s="534">
        <v>436</v>
      </c>
      <c r="X16" s="534">
        <v>394</v>
      </c>
    </row>
    <row r="17" spans="1:24" x14ac:dyDescent="0.2">
      <c r="A17" s="188">
        <v>20</v>
      </c>
      <c r="B17" s="524">
        <f t="shared" si="0"/>
        <v>1221</v>
      </c>
      <c r="C17" s="524">
        <f t="shared" si="0"/>
        <v>657</v>
      </c>
      <c r="D17" s="524">
        <f t="shared" si="1"/>
        <v>564</v>
      </c>
      <c r="E17" s="524"/>
      <c r="F17" s="534">
        <v>21</v>
      </c>
      <c r="G17" s="534">
        <v>10</v>
      </c>
      <c r="H17" s="534">
        <v>11</v>
      </c>
      <c r="I17" s="534"/>
      <c r="J17" s="534">
        <v>89</v>
      </c>
      <c r="K17" s="534">
        <v>49</v>
      </c>
      <c r="L17" s="534">
        <v>40</v>
      </c>
      <c r="M17" s="534"/>
      <c r="N17" s="534">
        <v>268</v>
      </c>
      <c r="O17" s="534">
        <v>146</v>
      </c>
      <c r="P17" s="534">
        <v>122</v>
      </c>
      <c r="Q17" s="534"/>
      <c r="R17" s="534">
        <v>165</v>
      </c>
      <c r="S17" s="534">
        <v>101</v>
      </c>
      <c r="T17" s="534">
        <v>64</v>
      </c>
      <c r="U17" s="534"/>
      <c r="V17" s="534">
        <v>678</v>
      </c>
      <c r="W17" s="534">
        <v>351</v>
      </c>
      <c r="X17" s="534">
        <v>327</v>
      </c>
    </row>
    <row r="18" spans="1:24" x14ac:dyDescent="0.2">
      <c r="A18" s="188">
        <v>21</v>
      </c>
      <c r="B18" s="524">
        <f t="shared" si="0"/>
        <v>819</v>
      </c>
      <c r="C18" s="524">
        <f t="shared" si="0"/>
        <v>438</v>
      </c>
      <c r="D18" s="524">
        <f t="shared" si="1"/>
        <v>381</v>
      </c>
      <c r="E18" s="524"/>
      <c r="F18" s="534">
        <v>11</v>
      </c>
      <c r="G18" s="534">
        <v>7</v>
      </c>
      <c r="H18" s="534">
        <v>4</v>
      </c>
      <c r="I18" s="534"/>
      <c r="J18" s="534">
        <v>65</v>
      </c>
      <c r="K18" s="534">
        <v>35</v>
      </c>
      <c r="L18" s="534">
        <v>30</v>
      </c>
      <c r="M18" s="534"/>
      <c r="N18" s="534">
        <v>150</v>
      </c>
      <c r="O18" s="534">
        <v>86</v>
      </c>
      <c r="P18" s="534">
        <v>64</v>
      </c>
      <c r="Q18" s="534"/>
      <c r="R18" s="534">
        <v>89</v>
      </c>
      <c r="S18" s="534">
        <v>40</v>
      </c>
      <c r="T18" s="534">
        <v>49</v>
      </c>
      <c r="U18" s="534"/>
      <c r="V18" s="534">
        <v>504</v>
      </c>
      <c r="W18" s="534">
        <v>270</v>
      </c>
      <c r="X18" s="534">
        <v>234</v>
      </c>
    </row>
    <row r="19" spans="1:24" x14ac:dyDescent="0.2">
      <c r="A19" s="188">
        <v>22</v>
      </c>
      <c r="B19" s="524">
        <f t="shared" si="0"/>
        <v>473</v>
      </c>
      <c r="C19" s="524">
        <f t="shared" si="0"/>
        <v>268</v>
      </c>
      <c r="D19" s="524">
        <f t="shared" si="1"/>
        <v>205</v>
      </c>
      <c r="E19" s="538"/>
      <c r="F19" s="522">
        <v>9</v>
      </c>
      <c r="G19" s="522">
        <v>4</v>
      </c>
      <c r="H19" s="522">
        <v>5</v>
      </c>
      <c r="I19" s="541"/>
      <c r="J19" s="522">
        <v>40</v>
      </c>
      <c r="K19" s="522">
        <v>22</v>
      </c>
      <c r="L19" s="522">
        <v>18</v>
      </c>
      <c r="M19" s="541"/>
      <c r="N19" s="522">
        <v>75</v>
      </c>
      <c r="O19" s="522">
        <v>47</v>
      </c>
      <c r="P19" s="522">
        <v>28</v>
      </c>
      <c r="Q19" s="541"/>
      <c r="R19" s="522">
        <v>72</v>
      </c>
      <c r="S19" s="522">
        <v>45</v>
      </c>
      <c r="T19" s="522">
        <v>27</v>
      </c>
      <c r="U19" s="541"/>
      <c r="V19" s="522">
        <v>277</v>
      </c>
      <c r="W19" s="522">
        <v>150</v>
      </c>
      <c r="X19" s="522">
        <v>127</v>
      </c>
    </row>
    <row r="20" spans="1:24" x14ac:dyDescent="0.2">
      <c r="A20" s="188">
        <v>23</v>
      </c>
      <c r="B20" s="524">
        <f t="shared" si="0"/>
        <v>369</v>
      </c>
      <c r="C20" s="524">
        <f t="shared" si="0"/>
        <v>192</v>
      </c>
      <c r="D20" s="524">
        <f t="shared" si="1"/>
        <v>177</v>
      </c>
      <c r="E20" s="524"/>
      <c r="F20" s="534">
        <v>9</v>
      </c>
      <c r="G20" s="534">
        <v>5</v>
      </c>
      <c r="H20" s="534">
        <v>4</v>
      </c>
      <c r="I20" s="534"/>
      <c r="J20" s="534">
        <v>38</v>
      </c>
      <c r="K20" s="534">
        <v>22</v>
      </c>
      <c r="L20" s="534">
        <v>16</v>
      </c>
      <c r="M20" s="534"/>
      <c r="N20" s="534">
        <v>58</v>
      </c>
      <c r="O20" s="534">
        <v>36</v>
      </c>
      <c r="P20" s="534">
        <v>22</v>
      </c>
      <c r="Q20" s="534"/>
      <c r="R20" s="534">
        <v>50</v>
      </c>
      <c r="S20" s="534">
        <v>27</v>
      </c>
      <c r="T20" s="534">
        <v>23</v>
      </c>
      <c r="U20" s="534"/>
      <c r="V20" s="534">
        <v>214</v>
      </c>
      <c r="W20" s="534">
        <v>102</v>
      </c>
      <c r="X20" s="534">
        <v>112</v>
      </c>
    </row>
    <row r="21" spans="1:24" x14ac:dyDescent="0.2">
      <c r="A21" s="188">
        <v>24</v>
      </c>
      <c r="B21" s="524">
        <f t="shared" si="0"/>
        <v>217</v>
      </c>
      <c r="C21" s="524">
        <f t="shared" si="0"/>
        <v>115</v>
      </c>
      <c r="D21" s="524">
        <f t="shared" si="1"/>
        <v>102</v>
      </c>
      <c r="E21" s="524"/>
      <c r="F21" s="534">
        <v>2</v>
      </c>
      <c r="G21" s="534">
        <v>1</v>
      </c>
      <c r="H21" s="534">
        <v>1</v>
      </c>
      <c r="I21" s="534"/>
      <c r="J21" s="534">
        <v>13</v>
      </c>
      <c r="K21" s="534">
        <v>6</v>
      </c>
      <c r="L21" s="534">
        <v>7</v>
      </c>
      <c r="M21" s="534"/>
      <c r="N21" s="534">
        <v>38</v>
      </c>
      <c r="O21" s="534">
        <v>23</v>
      </c>
      <c r="P21" s="534">
        <v>15</v>
      </c>
      <c r="Q21" s="534"/>
      <c r="R21" s="534">
        <v>18</v>
      </c>
      <c r="S21" s="534">
        <v>8</v>
      </c>
      <c r="T21" s="534">
        <v>10</v>
      </c>
      <c r="U21" s="534"/>
      <c r="V21" s="534">
        <v>146</v>
      </c>
      <c r="W21" s="534">
        <v>77</v>
      </c>
      <c r="X21" s="534">
        <v>69</v>
      </c>
    </row>
    <row r="22" spans="1:24" x14ac:dyDescent="0.2">
      <c r="A22" s="165" t="s">
        <v>236</v>
      </c>
      <c r="B22" s="524">
        <f t="shared" si="0"/>
        <v>152</v>
      </c>
      <c r="C22" s="524">
        <f t="shared" si="0"/>
        <v>64</v>
      </c>
      <c r="D22" s="524">
        <f t="shared" si="1"/>
        <v>88</v>
      </c>
      <c r="E22" s="524"/>
      <c r="F22" s="534">
        <v>4</v>
      </c>
      <c r="G22" s="534">
        <v>2</v>
      </c>
      <c r="H22" s="534">
        <v>2</v>
      </c>
      <c r="I22" s="534"/>
      <c r="J22" s="534">
        <v>11</v>
      </c>
      <c r="K22" s="534">
        <v>3</v>
      </c>
      <c r="L22" s="534">
        <v>8</v>
      </c>
      <c r="M22" s="534"/>
      <c r="N22" s="534">
        <v>33</v>
      </c>
      <c r="O22" s="534">
        <v>14</v>
      </c>
      <c r="P22" s="534">
        <v>19</v>
      </c>
      <c r="Q22" s="534"/>
      <c r="R22" s="534">
        <v>11</v>
      </c>
      <c r="S22" s="534">
        <v>3</v>
      </c>
      <c r="T22" s="534">
        <v>8</v>
      </c>
      <c r="U22" s="534"/>
      <c r="V22" s="534">
        <v>93</v>
      </c>
      <c r="W22" s="534">
        <v>42</v>
      </c>
      <c r="X22" s="534">
        <v>51</v>
      </c>
    </row>
    <row r="23" spans="1:24" x14ac:dyDescent="0.2">
      <c r="A23" s="165" t="s">
        <v>237</v>
      </c>
      <c r="B23" s="524">
        <f t="shared" si="0"/>
        <v>9</v>
      </c>
      <c r="C23" s="524">
        <f t="shared" si="0"/>
        <v>5</v>
      </c>
      <c r="D23" s="524">
        <f t="shared" si="1"/>
        <v>4</v>
      </c>
      <c r="E23" s="524"/>
      <c r="F23" s="534">
        <v>0</v>
      </c>
      <c r="G23" s="534">
        <v>0</v>
      </c>
      <c r="H23" s="534">
        <v>0</v>
      </c>
      <c r="I23" s="534"/>
      <c r="J23" s="534">
        <v>0</v>
      </c>
      <c r="K23" s="534">
        <v>0</v>
      </c>
      <c r="L23" s="534">
        <v>0</v>
      </c>
      <c r="M23" s="534"/>
      <c r="N23" s="534">
        <v>3</v>
      </c>
      <c r="O23" s="534">
        <v>2</v>
      </c>
      <c r="P23" s="534">
        <v>1</v>
      </c>
      <c r="Q23" s="534"/>
      <c r="R23" s="534">
        <v>0</v>
      </c>
      <c r="S23" s="534">
        <v>0</v>
      </c>
      <c r="T23" s="534">
        <v>0</v>
      </c>
      <c r="U23" s="534"/>
      <c r="V23" s="534">
        <v>6</v>
      </c>
      <c r="W23" s="534">
        <v>3</v>
      </c>
      <c r="X23" s="534">
        <v>3</v>
      </c>
    </row>
    <row r="24" spans="1:24" x14ac:dyDescent="0.2">
      <c r="A24" s="165" t="s">
        <v>238</v>
      </c>
      <c r="B24" s="524">
        <f t="shared" si="0"/>
        <v>1</v>
      </c>
      <c r="C24" s="524">
        <f t="shared" si="0"/>
        <v>0</v>
      </c>
      <c r="D24" s="524">
        <f t="shared" si="1"/>
        <v>1</v>
      </c>
      <c r="E24" s="524"/>
      <c r="F24" s="534">
        <v>0</v>
      </c>
      <c r="G24" s="534">
        <v>0</v>
      </c>
      <c r="H24" s="534">
        <v>0</v>
      </c>
      <c r="I24" s="534"/>
      <c r="J24" s="534">
        <v>0</v>
      </c>
      <c r="K24" s="534">
        <v>0</v>
      </c>
      <c r="L24" s="534">
        <v>0</v>
      </c>
      <c r="M24" s="534"/>
      <c r="N24" s="534">
        <v>0</v>
      </c>
      <c r="O24" s="534">
        <v>0</v>
      </c>
      <c r="P24" s="534">
        <v>0</v>
      </c>
      <c r="Q24" s="534"/>
      <c r="R24" s="534">
        <v>1</v>
      </c>
      <c r="S24" s="534">
        <v>0</v>
      </c>
      <c r="T24" s="534">
        <v>1</v>
      </c>
      <c r="U24" s="534"/>
      <c r="V24" s="534">
        <v>0</v>
      </c>
      <c r="W24" s="534">
        <v>0</v>
      </c>
      <c r="X24" s="534">
        <v>0</v>
      </c>
    </row>
    <row r="25" spans="1:24" ht="13.5" thickBot="1" x14ac:dyDescent="0.25">
      <c r="A25" s="165" t="s">
        <v>239</v>
      </c>
      <c r="B25" s="524">
        <f t="shared" si="0"/>
        <v>1</v>
      </c>
      <c r="C25" s="524">
        <f t="shared" si="0"/>
        <v>0</v>
      </c>
      <c r="D25" s="524">
        <f t="shared" si="1"/>
        <v>1</v>
      </c>
      <c r="E25" s="524"/>
      <c r="F25" s="534">
        <v>0</v>
      </c>
      <c r="G25" s="534">
        <v>0</v>
      </c>
      <c r="H25" s="534">
        <v>0</v>
      </c>
      <c r="I25" s="534"/>
      <c r="J25" s="534">
        <v>0</v>
      </c>
      <c r="K25" s="534">
        <v>0</v>
      </c>
      <c r="L25" s="534">
        <v>0</v>
      </c>
      <c r="M25" s="534"/>
      <c r="N25" s="534">
        <v>1</v>
      </c>
      <c r="O25" s="534">
        <v>0</v>
      </c>
      <c r="P25" s="534">
        <v>1</v>
      </c>
      <c r="Q25" s="534"/>
      <c r="R25" s="534">
        <v>0</v>
      </c>
      <c r="S25" s="534">
        <v>0</v>
      </c>
      <c r="T25" s="534">
        <v>0</v>
      </c>
      <c r="U25" s="534"/>
      <c r="V25" s="534">
        <v>0</v>
      </c>
      <c r="W25" s="534">
        <v>0</v>
      </c>
      <c r="X25" s="534">
        <v>0</v>
      </c>
    </row>
    <row r="26" spans="1:24" s="371" customFormat="1" ht="14.25" customHeight="1" x14ac:dyDescent="0.2">
      <c r="A26" s="802" t="s">
        <v>487</v>
      </c>
      <c r="B26" s="802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</row>
    <row r="27" spans="1:24" s="371" customFormat="1" ht="14.25" customHeight="1" x14ac:dyDescent="0.2">
      <c r="A27" s="803"/>
      <c r="B27" s="803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</row>
    <row r="28" spans="1:24" s="371" customFormat="1" ht="14.25" customHeight="1" x14ac:dyDescent="0.2">
      <c r="A28" s="35" t="s">
        <v>24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</row>
  </sheetData>
  <mergeCells count="13">
    <mergeCell ref="A26:X27"/>
    <mergeCell ref="A1:X1"/>
    <mergeCell ref="A2:X2"/>
    <mergeCell ref="A3:X3"/>
    <mergeCell ref="A4:X4"/>
    <mergeCell ref="A5:X5"/>
    <mergeCell ref="V6:X6"/>
    <mergeCell ref="A6:A7"/>
    <mergeCell ref="B6:D6"/>
    <mergeCell ref="F6:H6"/>
    <mergeCell ref="J6:L6"/>
    <mergeCell ref="N6:P6"/>
    <mergeCell ref="R6:T6"/>
  </mergeCells>
  <conditionalFormatting sqref="B9:X25">
    <cfRule type="cellIs" dxfId="83" priority="33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M28"/>
  <sheetViews>
    <sheetView showGridLines="0" zoomScaleNormal="100" zoomScaleSheetLayoutView="100" workbookViewId="0">
      <selection activeCell="B23" sqref="B23"/>
    </sheetView>
  </sheetViews>
  <sheetFormatPr baseColWidth="10" defaultColWidth="11" defaultRowHeight="12.75" x14ac:dyDescent="0.2"/>
  <cols>
    <col min="1" max="1" width="34.125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6384" width="11" style="134"/>
  </cols>
  <sheetData>
    <row r="1" spans="1:13" ht="15" customHeight="1" x14ac:dyDescent="0.25">
      <c r="A1" s="796" t="s">
        <v>870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13" ht="15" customHeight="1" x14ac:dyDescent="0.25">
      <c r="A2" s="797" t="s">
        <v>428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353" t="s">
        <v>612</v>
      </c>
    </row>
    <row r="3" spans="1:13" ht="15" customHeight="1" x14ac:dyDescent="0.25">
      <c r="A3" s="797" t="s">
        <v>429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</row>
    <row r="4" spans="1:13" ht="15" customHeight="1" x14ac:dyDescent="0.25">
      <c r="A4" s="797" t="s">
        <v>430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</row>
    <row r="5" spans="1:13" ht="15" x14ac:dyDescent="0.25">
      <c r="A5" s="797" t="s">
        <v>407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</row>
    <row r="6" spans="1:13" ht="15" x14ac:dyDescent="0.25">
      <c r="A6" s="797" t="s">
        <v>91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</row>
    <row r="7" spans="1:13" ht="15" x14ac:dyDescent="0.25">
      <c r="A7" s="798" t="s">
        <v>210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</row>
    <row r="8" spans="1:13" s="503" customFormat="1" ht="27.75" customHeight="1" x14ac:dyDescent="0.25">
      <c r="A8" s="800" t="s">
        <v>405</v>
      </c>
      <c r="B8" s="841" t="s">
        <v>420</v>
      </c>
      <c r="C8" s="841"/>
      <c r="D8" s="841"/>
      <c r="E8" s="502"/>
      <c r="F8" s="841" t="s">
        <v>421</v>
      </c>
      <c r="G8" s="841"/>
      <c r="H8" s="841"/>
      <c r="I8" s="502"/>
      <c r="J8" s="840" t="s">
        <v>422</v>
      </c>
      <c r="K8" s="840"/>
      <c r="L8" s="840"/>
    </row>
    <row r="9" spans="1:13" s="503" customFormat="1" ht="27.75" customHeight="1" x14ac:dyDescent="0.25">
      <c r="A9" s="800"/>
      <c r="B9" s="504" t="s">
        <v>0</v>
      </c>
      <c r="C9" s="504" t="s">
        <v>15</v>
      </c>
      <c r="D9" s="504" t="s">
        <v>16</v>
      </c>
      <c r="E9" s="505"/>
      <c r="F9" s="504" t="s">
        <v>0</v>
      </c>
      <c r="G9" s="504" t="s">
        <v>15</v>
      </c>
      <c r="H9" s="504" t="s">
        <v>16</v>
      </c>
      <c r="I9" s="504"/>
      <c r="J9" s="504" t="s">
        <v>0</v>
      </c>
      <c r="K9" s="504" t="s">
        <v>15</v>
      </c>
      <c r="L9" s="504" t="s">
        <v>16</v>
      </c>
    </row>
    <row r="10" spans="1:13" s="169" customFormat="1" x14ac:dyDescent="0.2">
      <c r="A10" s="245"/>
      <c r="B10" s="251"/>
      <c r="C10" s="251"/>
      <c r="D10" s="251"/>
      <c r="E10" s="258"/>
      <c r="F10" s="251"/>
      <c r="G10" s="251"/>
      <c r="H10" s="251"/>
      <c r="I10" s="251"/>
      <c r="J10" s="251"/>
      <c r="K10" s="251"/>
      <c r="L10" s="251"/>
    </row>
    <row r="11" spans="1:13" s="169" customFormat="1" x14ac:dyDescent="0.2">
      <c r="A11" s="170"/>
      <c r="B11" s="846" t="s">
        <v>356</v>
      </c>
      <c r="C11" s="846"/>
      <c r="D11" s="846"/>
      <c r="E11" s="846"/>
      <c r="F11" s="846"/>
      <c r="G11" s="846"/>
      <c r="H11" s="846"/>
      <c r="I11" s="846"/>
      <c r="J11" s="846"/>
      <c r="K11" s="846"/>
      <c r="L11" s="846"/>
    </row>
    <row r="12" spans="1:13" s="555" customFormat="1" ht="16.5" customHeight="1" x14ac:dyDescent="0.2">
      <c r="A12" s="173" t="s">
        <v>0</v>
      </c>
      <c r="B12" s="230">
        <v>25</v>
      </c>
      <c r="C12" s="230">
        <v>18</v>
      </c>
      <c r="D12" s="230">
        <v>7</v>
      </c>
      <c r="E12" s="230"/>
      <c r="F12" s="230">
        <v>4</v>
      </c>
      <c r="G12" s="230">
        <v>3</v>
      </c>
      <c r="H12" s="230">
        <v>1</v>
      </c>
      <c r="I12" s="230"/>
      <c r="J12" s="230">
        <v>20</v>
      </c>
      <c r="K12" s="230">
        <v>13</v>
      </c>
      <c r="L12" s="230">
        <v>7</v>
      </c>
    </row>
    <row r="13" spans="1:13" x14ac:dyDescent="0.2">
      <c r="A13" s="263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3" ht="16.5" customHeight="1" x14ac:dyDescent="0.2">
      <c r="A14" s="253" t="s">
        <v>372</v>
      </c>
      <c r="B14" s="172">
        <v>2</v>
      </c>
      <c r="C14" s="172"/>
      <c r="D14" s="172">
        <v>2</v>
      </c>
      <c r="E14" s="172"/>
      <c r="F14" s="172">
        <v>1</v>
      </c>
      <c r="G14" s="172"/>
      <c r="H14" s="172">
        <v>1</v>
      </c>
      <c r="I14" s="172"/>
      <c r="J14" s="172">
        <v>2</v>
      </c>
      <c r="K14" s="172"/>
      <c r="L14" s="172">
        <v>2</v>
      </c>
    </row>
    <row r="15" spans="1:13" ht="16.5" customHeight="1" x14ac:dyDescent="0.2">
      <c r="A15" s="253" t="s">
        <v>373</v>
      </c>
      <c r="B15" s="172">
        <v>5</v>
      </c>
      <c r="C15" s="172">
        <v>5</v>
      </c>
      <c r="D15" s="172"/>
      <c r="E15" s="172"/>
      <c r="F15" s="172"/>
      <c r="G15" s="172"/>
      <c r="H15" s="172"/>
      <c r="I15" s="172"/>
      <c r="J15" s="172">
        <v>5</v>
      </c>
      <c r="K15" s="172">
        <v>5</v>
      </c>
      <c r="L15" s="172"/>
    </row>
    <row r="16" spans="1:13" ht="16.5" customHeight="1" x14ac:dyDescent="0.2">
      <c r="A16" s="168" t="s">
        <v>443</v>
      </c>
      <c r="B16" s="172">
        <v>17</v>
      </c>
      <c r="C16" s="172">
        <v>12</v>
      </c>
      <c r="D16" s="172">
        <v>5</v>
      </c>
      <c r="E16" s="180"/>
      <c r="F16" s="180">
        <v>2</v>
      </c>
      <c r="G16" s="180">
        <v>2</v>
      </c>
      <c r="H16" s="180"/>
      <c r="I16" s="180"/>
      <c r="J16" s="180">
        <v>13</v>
      </c>
      <c r="K16" s="180">
        <v>8</v>
      </c>
      <c r="L16" s="180">
        <v>5</v>
      </c>
    </row>
    <row r="17" spans="1:12" ht="16.5" customHeight="1" x14ac:dyDescent="0.2">
      <c r="A17" s="253" t="s">
        <v>381</v>
      </c>
      <c r="B17" s="172">
        <v>1</v>
      </c>
      <c r="C17" s="172">
        <v>1</v>
      </c>
      <c r="D17" s="172"/>
      <c r="E17" s="180"/>
      <c r="F17" s="180">
        <v>1</v>
      </c>
      <c r="G17" s="180">
        <v>1</v>
      </c>
      <c r="H17" s="180"/>
      <c r="I17" s="180"/>
      <c r="J17" s="180"/>
      <c r="K17" s="180"/>
      <c r="L17" s="180"/>
    </row>
    <row r="18" spans="1:12" s="182" customFormat="1" x14ac:dyDescent="0.2">
      <c r="A18" s="262"/>
    </row>
    <row r="19" spans="1:12" s="169" customFormat="1" x14ac:dyDescent="0.2">
      <c r="A19" s="170"/>
      <c r="B19" s="846" t="s">
        <v>9</v>
      </c>
      <c r="C19" s="846"/>
      <c r="D19" s="846"/>
      <c r="E19" s="846"/>
      <c r="F19" s="846"/>
      <c r="G19" s="846"/>
      <c r="H19" s="846"/>
      <c r="I19" s="846"/>
      <c r="J19" s="846"/>
      <c r="K19" s="846"/>
      <c r="L19" s="846"/>
    </row>
    <row r="20" spans="1:12" s="555" customFormat="1" ht="16.5" customHeight="1" x14ac:dyDescent="0.2">
      <c r="A20" s="173" t="s">
        <v>0</v>
      </c>
      <c r="B20" s="230">
        <v>39</v>
      </c>
      <c r="C20" s="230">
        <v>18</v>
      </c>
      <c r="D20" s="230">
        <v>21</v>
      </c>
      <c r="E20" s="230"/>
      <c r="F20" s="230">
        <v>10</v>
      </c>
      <c r="G20" s="230">
        <v>4</v>
      </c>
      <c r="H20" s="230">
        <v>6</v>
      </c>
      <c r="I20" s="230"/>
      <c r="J20" s="230">
        <v>26</v>
      </c>
      <c r="K20" s="230">
        <v>14</v>
      </c>
      <c r="L20" s="230">
        <v>12</v>
      </c>
    </row>
    <row r="21" spans="1:12" x14ac:dyDescent="0.2">
      <c r="A21" s="263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</row>
    <row r="22" spans="1:12" ht="16.5" customHeight="1" x14ac:dyDescent="0.2">
      <c r="A22" s="253" t="s">
        <v>369</v>
      </c>
      <c r="B22" s="172">
        <v>5</v>
      </c>
      <c r="C22" s="172">
        <v>3</v>
      </c>
      <c r="D22" s="172">
        <v>2</v>
      </c>
      <c r="E22" s="172"/>
      <c r="F22" s="172">
        <v>1</v>
      </c>
      <c r="G22" s="172">
        <v>0</v>
      </c>
      <c r="H22" s="172">
        <v>1</v>
      </c>
      <c r="I22" s="172"/>
      <c r="J22" s="172">
        <v>1</v>
      </c>
      <c r="K22" s="172">
        <v>1</v>
      </c>
      <c r="L22" s="172">
        <v>0</v>
      </c>
    </row>
    <row r="23" spans="1:12" ht="16.5" customHeight="1" x14ac:dyDescent="0.2">
      <c r="A23" s="253" t="s">
        <v>372</v>
      </c>
      <c r="B23" s="172">
        <v>10</v>
      </c>
      <c r="C23" s="172"/>
      <c r="D23" s="172">
        <v>10</v>
      </c>
      <c r="E23" s="172"/>
      <c r="F23" s="172">
        <v>4</v>
      </c>
      <c r="G23" s="172"/>
      <c r="H23" s="172">
        <v>4</v>
      </c>
      <c r="I23" s="172"/>
      <c r="J23" s="172">
        <v>5</v>
      </c>
      <c r="K23" s="172"/>
      <c r="L23" s="172">
        <v>5</v>
      </c>
    </row>
    <row r="24" spans="1:12" ht="16.5" customHeight="1" x14ac:dyDescent="0.2">
      <c r="A24" s="253" t="s">
        <v>373</v>
      </c>
      <c r="B24" s="172">
        <v>2</v>
      </c>
      <c r="C24" s="172">
        <v>2</v>
      </c>
      <c r="D24" s="172"/>
      <c r="E24" s="172"/>
      <c r="F24" s="172"/>
      <c r="G24" s="172"/>
      <c r="H24" s="172"/>
      <c r="I24" s="172"/>
      <c r="J24" s="172">
        <v>2</v>
      </c>
      <c r="K24" s="172">
        <v>2</v>
      </c>
      <c r="L24" s="172"/>
    </row>
    <row r="25" spans="1:12" ht="16.5" customHeight="1" x14ac:dyDescent="0.2">
      <c r="A25" s="168" t="s">
        <v>443</v>
      </c>
      <c r="B25" s="172">
        <v>21</v>
      </c>
      <c r="C25" s="172">
        <v>12</v>
      </c>
      <c r="D25" s="172">
        <v>9</v>
      </c>
      <c r="E25" s="180"/>
      <c r="F25" s="180">
        <v>4</v>
      </c>
      <c r="G25" s="180">
        <v>3</v>
      </c>
      <c r="H25" s="180">
        <v>1</v>
      </c>
      <c r="I25" s="180"/>
      <c r="J25" s="180">
        <v>18</v>
      </c>
      <c r="K25" s="180">
        <v>11</v>
      </c>
      <c r="L25" s="180">
        <v>7</v>
      </c>
    </row>
    <row r="26" spans="1:12" ht="16.5" customHeight="1" thickBot="1" x14ac:dyDescent="0.25">
      <c r="A26" s="168" t="s">
        <v>409</v>
      </c>
      <c r="B26" s="172">
        <v>1</v>
      </c>
      <c r="C26" s="172">
        <v>1</v>
      </c>
      <c r="D26" s="172"/>
      <c r="E26" s="180"/>
      <c r="F26" s="180">
        <v>1</v>
      </c>
      <c r="G26" s="180">
        <v>1</v>
      </c>
      <c r="H26" s="180"/>
      <c r="I26" s="180"/>
      <c r="J26" s="180"/>
      <c r="K26" s="180"/>
      <c r="L26" s="180"/>
    </row>
    <row r="27" spans="1:12" s="368" customFormat="1" ht="15" customHeight="1" x14ac:dyDescent="0.2">
      <c r="A27" s="286" t="s">
        <v>439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</row>
    <row r="28" spans="1:12" s="368" customFormat="1" ht="15" customHeight="1" x14ac:dyDescent="0.2">
      <c r="A28" s="46" t="s">
        <v>24</v>
      </c>
    </row>
  </sheetData>
  <mergeCells count="13">
    <mergeCell ref="B11:L11"/>
    <mergeCell ref="B19:L19"/>
    <mergeCell ref="A1:L1"/>
    <mergeCell ref="A2:L2"/>
    <mergeCell ref="A3:L3"/>
    <mergeCell ref="A4:L4"/>
    <mergeCell ref="A5:L5"/>
    <mergeCell ref="A7:L7"/>
    <mergeCell ref="A8:A9"/>
    <mergeCell ref="B8:D8"/>
    <mergeCell ref="F8:H8"/>
    <mergeCell ref="J8:L8"/>
    <mergeCell ref="A6:L6"/>
  </mergeCells>
  <conditionalFormatting sqref="E15:L15 I14:L14 B12:L13 B15:D17">
    <cfRule type="cellIs" dxfId="82" priority="16" operator="equal">
      <formula>0</formula>
    </cfRule>
  </conditionalFormatting>
  <conditionalFormatting sqref="B14:H14">
    <cfRule type="cellIs" dxfId="81" priority="6" operator="equal">
      <formula>0</formula>
    </cfRule>
  </conditionalFormatting>
  <conditionalFormatting sqref="B20:L22">
    <cfRule type="cellIs" dxfId="80" priority="1" operator="equal">
      <formula>0</formula>
    </cfRule>
  </conditionalFormatting>
  <conditionalFormatting sqref="E23:L24 B23:D26">
    <cfRule type="cellIs" dxfId="79" priority="2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629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22"/>
  <sheetViews>
    <sheetView showGridLines="0" zoomScaleNormal="100" zoomScaleSheetLayoutView="100" workbookViewId="0">
      <selection activeCell="A6" sqref="A6:A7"/>
    </sheetView>
  </sheetViews>
  <sheetFormatPr baseColWidth="10" defaultColWidth="10" defaultRowHeight="12.75" x14ac:dyDescent="0.2"/>
  <cols>
    <col min="1" max="1" width="9.25" style="24" customWidth="1"/>
    <col min="2" max="4" width="6.25" style="37" customWidth="1"/>
    <col min="5" max="5" width="1.625" style="37" customWidth="1"/>
    <col min="6" max="8" width="6.25" style="24" customWidth="1"/>
    <col min="9" max="9" width="1.625" style="24" customWidth="1"/>
    <col min="10" max="12" width="6.25" style="37" customWidth="1"/>
    <col min="13" max="13" width="1.625" style="37" customWidth="1"/>
    <col min="14" max="16" width="6.25" style="24" customWidth="1"/>
    <col min="17" max="17" width="1.625" style="37" customWidth="1"/>
    <col min="18" max="20" width="6.25" style="37" customWidth="1"/>
    <col min="21" max="16384" width="10" style="24"/>
  </cols>
  <sheetData>
    <row r="1" spans="1:24" ht="15" x14ac:dyDescent="0.25">
      <c r="A1" s="834" t="s">
        <v>869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</row>
    <row r="2" spans="1:24" ht="15" x14ac:dyDescent="0.25">
      <c r="A2" s="834" t="s">
        <v>423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353" t="s">
        <v>612</v>
      </c>
    </row>
    <row r="3" spans="1:24" ht="15" x14ac:dyDescent="0.25">
      <c r="A3" s="833" t="s">
        <v>96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</row>
    <row r="4" spans="1:24" ht="15" x14ac:dyDescent="0.25">
      <c r="A4" s="833" t="s">
        <v>91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</row>
    <row r="5" spans="1:24" s="41" customFormat="1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  <c r="R5" s="835"/>
      <c r="S5" s="835"/>
      <c r="T5" s="835"/>
    </row>
    <row r="6" spans="1:24" s="104" customFormat="1" ht="25.5" customHeight="1" x14ac:dyDescent="0.25">
      <c r="A6" s="836" t="s">
        <v>60</v>
      </c>
      <c r="B6" s="847" t="s">
        <v>0</v>
      </c>
      <c r="C6" s="847"/>
      <c r="D6" s="847"/>
      <c r="E6" s="354"/>
      <c r="F6" s="847" t="s">
        <v>676</v>
      </c>
      <c r="G6" s="832"/>
      <c r="H6" s="832"/>
      <c r="I6" s="356"/>
      <c r="J6" s="847" t="s">
        <v>199</v>
      </c>
      <c r="K6" s="847"/>
      <c r="L6" s="847"/>
      <c r="M6" s="355"/>
      <c r="N6" s="847" t="s">
        <v>200</v>
      </c>
      <c r="O6" s="832"/>
      <c r="P6" s="832"/>
      <c r="Q6" s="355"/>
      <c r="R6" s="847" t="s">
        <v>201</v>
      </c>
      <c r="S6" s="832"/>
      <c r="T6" s="832"/>
    </row>
    <row r="7" spans="1:24" s="104" customFormat="1" ht="27" customHeight="1" x14ac:dyDescent="0.25">
      <c r="A7" s="836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356"/>
      <c r="J7" s="658" t="s">
        <v>0</v>
      </c>
      <c r="K7" s="659" t="s">
        <v>15</v>
      </c>
      <c r="L7" s="659" t="s">
        <v>16</v>
      </c>
      <c r="M7" s="355"/>
      <c r="N7" s="658" t="s">
        <v>0</v>
      </c>
      <c r="O7" s="659" t="s">
        <v>15</v>
      </c>
      <c r="P7" s="659" t="s">
        <v>16</v>
      </c>
      <c r="Q7" s="355"/>
      <c r="R7" s="658" t="s">
        <v>0</v>
      </c>
      <c r="S7" s="659" t="s">
        <v>15</v>
      </c>
      <c r="T7" s="659" t="s">
        <v>16</v>
      </c>
    </row>
    <row r="8" spans="1:24" ht="15.75" customHeight="1" x14ac:dyDescent="0.2">
      <c r="A8" s="26">
        <v>2010</v>
      </c>
      <c r="B8" s="676">
        <v>25068</v>
      </c>
      <c r="C8" s="676">
        <v>6736</v>
      </c>
      <c r="D8" s="676">
        <v>18332</v>
      </c>
      <c r="E8" s="668"/>
      <c r="F8" s="667">
        <v>4779</v>
      </c>
      <c r="G8" s="667">
        <v>2166</v>
      </c>
      <c r="H8" s="667">
        <v>2613</v>
      </c>
      <c r="I8" s="667"/>
      <c r="J8" s="668">
        <v>19495</v>
      </c>
      <c r="K8" s="668">
        <v>4175</v>
      </c>
      <c r="L8" s="668">
        <v>15320</v>
      </c>
      <c r="M8" s="668"/>
      <c r="N8" s="668">
        <v>255</v>
      </c>
      <c r="O8" s="668">
        <v>136</v>
      </c>
      <c r="P8" s="668">
        <v>119</v>
      </c>
      <c r="Q8" s="668"/>
      <c r="R8" s="668">
        <v>539</v>
      </c>
      <c r="S8" s="668">
        <v>259</v>
      </c>
      <c r="T8" s="668">
        <v>280</v>
      </c>
    </row>
    <row r="9" spans="1:24" ht="15.75" customHeight="1" x14ac:dyDescent="0.2">
      <c r="A9" s="26">
        <v>2011</v>
      </c>
      <c r="B9" s="676">
        <v>28873</v>
      </c>
      <c r="C9" s="676">
        <v>8798</v>
      </c>
      <c r="D9" s="676">
        <v>20075</v>
      </c>
      <c r="E9" s="668"/>
      <c r="F9" s="668">
        <v>7381</v>
      </c>
      <c r="G9" s="668">
        <v>3580</v>
      </c>
      <c r="H9" s="668">
        <v>3801</v>
      </c>
      <c r="I9" s="668"/>
      <c r="J9" s="668">
        <v>20856</v>
      </c>
      <c r="K9" s="668">
        <v>4871</v>
      </c>
      <c r="L9" s="668">
        <v>15985</v>
      </c>
      <c r="M9" s="668"/>
      <c r="N9" s="668">
        <v>267</v>
      </c>
      <c r="O9" s="668">
        <v>139</v>
      </c>
      <c r="P9" s="668">
        <v>128</v>
      </c>
      <c r="Q9" s="668"/>
      <c r="R9" s="668">
        <v>369</v>
      </c>
      <c r="S9" s="668">
        <v>208</v>
      </c>
      <c r="T9" s="668">
        <v>161</v>
      </c>
    </row>
    <row r="10" spans="1:24" ht="15.75" customHeight="1" x14ac:dyDescent="0.2">
      <c r="A10" s="26">
        <v>2012</v>
      </c>
      <c r="B10" s="676">
        <v>27228</v>
      </c>
      <c r="C10" s="676">
        <v>7609</v>
      </c>
      <c r="D10" s="676">
        <v>19619</v>
      </c>
      <c r="E10" s="668"/>
      <c r="F10" s="668">
        <v>8574</v>
      </c>
      <c r="G10" s="668">
        <v>4303</v>
      </c>
      <c r="H10" s="668">
        <v>4271</v>
      </c>
      <c r="I10" s="668"/>
      <c r="J10" s="668">
        <v>17893</v>
      </c>
      <c r="K10" s="668">
        <v>2842</v>
      </c>
      <c r="L10" s="668">
        <v>15051</v>
      </c>
      <c r="M10" s="668"/>
      <c r="N10" s="668">
        <v>250</v>
      </c>
      <c r="O10" s="668">
        <v>140</v>
      </c>
      <c r="P10" s="668">
        <v>110</v>
      </c>
      <c r="Q10" s="668"/>
      <c r="R10" s="668">
        <v>511</v>
      </c>
      <c r="S10" s="668">
        <v>324</v>
      </c>
      <c r="T10" s="668">
        <v>187</v>
      </c>
    </row>
    <row r="11" spans="1:24" ht="15.75" customHeight="1" x14ac:dyDescent="0.2">
      <c r="A11" s="26">
        <v>2013</v>
      </c>
      <c r="B11" s="676">
        <v>25720</v>
      </c>
      <c r="C11" s="676">
        <v>6359</v>
      </c>
      <c r="D11" s="676">
        <v>19361</v>
      </c>
      <c r="E11" s="668"/>
      <c r="F11" s="668">
        <v>7741</v>
      </c>
      <c r="G11" s="668">
        <v>3909</v>
      </c>
      <c r="H11" s="668">
        <v>3832</v>
      </c>
      <c r="I11" s="668"/>
      <c r="J11" s="668">
        <v>17330</v>
      </c>
      <c r="K11" s="668">
        <v>2110</v>
      </c>
      <c r="L11" s="668">
        <v>15220</v>
      </c>
      <c r="M11" s="668"/>
      <c r="N11" s="668">
        <v>256</v>
      </c>
      <c r="O11" s="668">
        <v>149</v>
      </c>
      <c r="P11" s="668">
        <v>107</v>
      </c>
      <c r="Q11" s="668"/>
      <c r="R11" s="668">
        <v>393</v>
      </c>
      <c r="S11" s="668">
        <v>191</v>
      </c>
      <c r="T11" s="668">
        <v>202</v>
      </c>
    </row>
    <row r="12" spans="1:24" ht="15.75" customHeight="1" x14ac:dyDescent="0.2">
      <c r="A12" s="26">
        <v>2014</v>
      </c>
      <c r="B12" s="676">
        <f>+F12+J12+N12</f>
        <v>24896</v>
      </c>
      <c r="C12" s="676">
        <f t="shared" ref="C12:D19" si="0">+G12+K12+O12</f>
        <v>7627</v>
      </c>
      <c r="D12" s="676">
        <f t="shared" si="0"/>
        <v>17269</v>
      </c>
      <c r="E12" s="668"/>
      <c r="F12" s="668">
        <v>7185</v>
      </c>
      <c r="G12" s="668">
        <v>3712</v>
      </c>
      <c r="H12" s="668">
        <v>3473</v>
      </c>
      <c r="I12" s="668"/>
      <c r="J12" s="668">
        <v>17545</v>
      </c>
      <c r="K12" s="668">
        <v>3821</v>
      </c>
      <c r="L12" s="668">
        <v>13724</v>
      </c>
      <c r="M12" s="668"/>
      <c r="N12" s="668">
        <v>166</v>
      </c>
      <c r="O12" s="668">
        <v>94</v>
      </c>
      <c r="P12" s="668">
        <v>72</v>
      </c>
      <c r="Q12" s="668"/>
      <c r="R12" s="677"/>
      <c r="S12" s="677"/>
      <c r="T12" s="677"/>
    </row>
    <row r="13" spans="1:24" s="41" customFormat="1" ht="15.75" customHeight="1" x14ac:dyDescent="0.2">
      <c r="A13" s="26">
        <v>2015</v>
      </c>
      <c r="B13" s="676">
        <f t="shared" ref="B13:B19" si="1">+F13+J13+N13</f>
        <v>23881</v>
      </c>
      <c r="C13" s="676">
        <f t="shared" si="0"/>
        <v>5790</v>
      </c>
      <c r="D13" s="676">
        <f t="shared" si="0"/>
        <v>18091</v>
      </c>
      <c r="E13" s="668"/>
      <c r="F13" s="668">
        <v>7197</v>
      </c>
      <c r="G13" s="668">
        <v>3647</v>
      </c>
      <c r="H13" s="668">
        <v>3550</v>
      </c>
      <c r="I13" s="668"/>
      <c r="J13" s="668">
        <v>16531</v>
      </c>
      <c r="K13" s="668">
        <v>2063</v>
      </c>
      <c r="L13" s="668">
        <v>14468</v>
      </c>
      <c r="M13" s="668"/>
      <c r="N13" s="668">
        <v>153</v>
      </c>
      <c r="O13" s="678">
        <v>80</v>
      </c>
      <c r="P13" s="678">
        <v>73</v>
      </c>
      <c r="Q13" s="668"/>
      <c r="R13" s="677"/>
      <c r="S13" s="677"/>
      <c r="T13" s="677"/>
    </row>
    <row r="14" spans="1:24" s="41" customFormat="1" ht="15.75" customHeight="1" x14ac:dyDescent="0.2">
      <c r="A14" s="26">
        <v>2016</v>
      </c>
      <c r="B14" s="676">
        <f t="shared" si="1"/>
        <v>24278</v>
      </c>
      <c r="C14" s="676">
        <f t="shared" si="0"/>
        <v>6235</v>
      </c>
      <c r="D14" s="676">
        <f t="shared" si="0"/>
        <v>18043</v>
      </c>
      <c r="E14" s="668"/>
      <c r="F14" s="668">
        <v>7114</v>
      </c>
      <c r="G14" s="668">
        <v>3538</v>
      </c>
      <c r="H14" s="668">
        <v>3576</v>
      </c>
      <c r="I14" s="668"/>
      <c r="J14" s="668">
        <v>17084</v>
      </c>
      <c r="K14" s="668">
        <v>2654</v>
      </c>
      <c r="L14" s="668">
        <v>14430</v>
      </c>
      <c r="M14" s="668"/>
      <c r="N14" s="668">
        <v>80</v>
      </c>
      <c r="O14" s="678">
        <v>43</v>
      </c>
      <c r="P14" s="678">
        <v>37</v>
      </c>
      <c r="Q14" s="668"/>
      <c r="R14" s="677"/>
      <c r="S14" s="677"/>
      <c r="T14" s="677"/>
    </row>
    <row r="15" spans="1:24" ht="15.75" customHeight="1" x14ac:dyDescent="0.2">
      <c r="A15" s="26">
        <v>2017</v>
      </c>
      <c r="B15" s="676">
        <f t="shared" si="1"/>
        <v>24318</v>
      </c>
      <c r="C15" s="676">
        <f t="shared" si="0"/>
        <v>7042</v>
      </c>
      <c r="D15" s="676">
        <f t="shared" si="0"/>
        <v>17276</v>
      </c>
      <c r="E15" s="668"/>
      <c r="F15" s="668">
        <v>8327</v>
      </c>
      <c r="G15" s="668">
        <v>4035</v>
      </c>
      <c r="H15" s="668">
        <v>4292</v>
      </c>
      <c r="I15" s="668"/>
      <c r="J15" s="668">
        <v>15932</v>
      </c>
      <c r="K15" s="668">
        <v>2974</v>
      </c>
      <c r="L15" s="668">
        <v>12958</v>
      </c>
      <c r="M15" s="668"/>
      <c r="N15" s="668">
        <v>59</v>
      </c>
      <c r="O15" s="668">
        <v>33</v>
      </c>
      <c r="P15" s="668">
        <v>26</v>
      </c>
      <c r="Q15" s="668"/>
      <c r="R15" s="677"/>
      <c r="S15" s="677"/>
      <c r="T15" s="677"/>
      <c r="U15" s="41"/>
      <c r="V15" s="41"/>
      <c r="W15" s="41"/>
      <c r="X15" s="41"/>
    </row>
    <row r="16" spans="1:24" ht="15.75" customHeight="1" x14ac:dyDescent="0.2">
      <c r="A16" s="26">
        <v>2018</v>
      </c>
      <c r="B16" s="676">
        <f t="shared" si="1"/>
        <v>25900</v>
      </c>
      <c r="C16" s="676">
        <f t="shared" si="0"/>
        <v>7404</v>
      </c>
      <c r="D16" s="676">
        <f t="shared" si="0"/>
        <v>18496</v>
      </c>
      <c r="E16" s="668"/>
      <c r="F16" s="668">
        <v>8718</v>
      </c>
      <c r="G16" s="668">
        <v>4469</v>
      </c>
      <c r="H16" s="668">
        <v>4249</v>
      </c>
      <c r="I16" s="668"/>
      <c r="J16" s="668">
        <v>17131</v>
      </c>
      <c r="K16" s="668">
        <v>2905</v>
      </c>
      <c r="L16" s="668">
        <v>14226</v>
      </c>
      <c r="M16" s="668"/>
      <c r="N16" s="668">
        <v>51</v>
      </c>
      <c r="O16" s="668">
        <v>30</v>
      </c>
      <c r="P16" s="668">
        <v>21</v>
      </c>
      <c r="Q16" s="668"/>
      <c r="R16" s="677"/>
      <c r="S16" s="677"/>
      <c r="T16" s="677"/>
      <c r="U16" s="41"/>
      <c r="V16" s="41"/>
      <c r="W16" s="41"/>
      <c r="X16" s="41"/>
    </row>
    <row r="17" spans="1:20" ht="15.75" customHeight="1" x14ac:dyDescent="0.2">
      <c r="A17" s="26">
        <v>2019</v>
      </c>
      <c r="B17" s="676">
        <f t="shared" si="1"/>
        <v>26822</v>
      </c>
      <c r="C17" s="676">
        <f t="shared" si="0"/>
        <v>7198</v>
      </c>
      <c r="D17" s="676">
        <f t="shared" si="0"/>
        <v>19624</v>
      </c>
      <c r="E17" s="668"/>
      <c r="F17" s="668">
        <v>9533</v>
      </c>
      <c r="G17" s="668">
        <v>4505</v>
      </c>
      <c r="H17" s="668">
        <v>5028</v>
      </c>
      <c r="I17" s="668"/>
      <c r="J17" s="668">
        <v>17253</v>
      </c>
      <c r="K17" s="668">
        <v>2672</v>
      </c>
      <c r="L17" s="668">
        <v>14581</v>
      </c>
      <c r="M17" s="668"/>
      <c r="N17" s="668">
        <v>36</v>
      </c>
      <c r="O17" s="668">
        <v>21</v>
      </c>
      <c r="P17" s="668">
        <v>15</v>
      </c>
      <c r="Q17" s="668"/>
      <c r="R17" s="677"/>
      <c r="S17" s="677"/>
      <c r="T17" s="677"/>
    </row>
    <row r="18" spans="1:20" s="41" customFormat="1" ht="15.75" customHeight="1" x14ac:dyDescent="0.2">
      <c r="A18" s="26">
        <v>2020</v>
      </c>
      <c r="B18" s="676">
        <f t="shared" si="1"/>
        <v>26390</v>
      </c>
      <c r="C18" s="676">
        <f t="shared" si="0"/>
        <v>7550</v>
      </c>
      <c r="D18" s="676">
        <f t="shared" si="0"/>
        <v>18840</v>
      </c>
      <c r="E18" s="668"/>
      <c r="F18" s="668">
        <f>+G18+H18</f>
        <v>9472</v>
      </c>
      <c r="G18" s="668">
        <v>4383</v>
      </c>
      <c r="H18" s="668">
        <v>5089</v>
      </c>
      <c r="I18" s="668"/>
      <c r="J18" s="668">
        <f>+K18+L18</f>
        <v>16869</v>
      </c>
      <c r="K18" s="668">
        <v>3144</v>
      </c>
      <c r="L18" s="668">
        <v>13725</v>
      </c>
      <c r="M18" s="668"/>
      <c r="N18" s="668">
        <f>+O18+P18</f>
        <v>49</v>
      </c>
      <c r="O18" s="668">
        <v>23</v>
      </c>
      <c r="P18" s="668">
        <v>26</v>
      </c>
      <c r="Q18" s="668"/>
      <c r="R18" s="677"/>
      <c r="S18" s="677"/>
      <c r="T18" s="677"/>
    </row>
    <row r="19" spans="1:20" ht="15.75" customHeight="1" thickBot="1" x14ac:dyDescent="0.25">
      <c r="A19" s="38">
        <v>2021</v>
      </c>
      <c r="B19" s="679">
        <f t="shared" si="1"/>
        <v>22733</v>
      </c>
      <c r="C19" s="679">
        <f t="shared" si="0"/>
        <v>6429</v>
      </c>
      <c r="D19" s="679">
        <f t="shared" si="0"/>
        <v>16304</v>
      </c>
      <c r="E19" s="669"/>
      <c r="F19" s="669">
        <v>9284</v>
      </c>
      <c r="G19" s="669">
        <v>3873</v>
      </c>
      <c r="H19" s="669">
        <v>5411</v>
      </c>
      <c r="I19" s="669"/>
      <c r="J19" s="669">
        <v>13397</v>
      </c>
      <c r="K19" s="669">
        <v>2532</v>
      </c>
      <c r="L19" s="669">
        <v>10865</v>
      </c>
      <c r="M19" s="669"/>
      <c r="N19" s="669">
        <v>52</v>
      </c>
      <c r="O19" s="669">
        <v>24</v>
      </c>
      <c r="P19" s="669">
        <v>28</v>
      </c>
      <c r="Q19" s="669"/>
      <c r="R19" s="680"/>
      <c r="S19" s="680"/>
      <c r="T19" s="680"/>
    </row>
    <row r="20" spans="1:20" ht="15" customHeight="1" x14ac:dyDescent="0.2">
      <c r="A20" s="35" t="s">
        <v>24</v>
      </c>
    </row>
    <row r="21" spans="1:20" x14ac:dyDescent="0.2">
      <c r="A21" s="30"/>
      <c r="F21" s="43"/>
      <c r="G21" s="43"/>
      <c r="H21" s="43"/>
      <c r="N21" s="36"/>
      <c r="O21" s="36"/>
      <c r="P21" s="36"/>
    </row>
    <row r="22" spans="1:20" x14ac:dyDescent="0.2">
      <c r="A22" s="30"/>
      <c r="F22" s="43"/>
      <c r="G22" s="43"/>
      <c r="H22" s="43"/>
      <c r="N22" s="36"/>
      <c r="O22" s="36"/>
      <c r="P22" s="36"/>
    </row>
  </sheetData>
  <mergeCells count="11">
    <mergeCell ref="F6:H6"/>
    <mergeCell ref="N6:P6"/>
    <mergeCell ref="A1:T1"/>
    <mergeCell ref="A2:T2"/>
    <mergeCell ref="A3:T3"/>
    <mergeCell ref="A4:T4"/>
    <mergeCell ref="A5:T5"/>
    <mergeCell ref="R6:T6"/>
    <mergeCell ref="J6:L6"/>
    <mergeCell ref="B6:D6"/>
    <mergeCell ref="A6:A7"/>
  </mergeCells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21"/>
  <sheetViews>
    <sheetView showGridLines="0" zoomScaleNormal="100" zoomScaleSheetLayoutView="100" workbookViewId="0">
      <selection activeCell="D17" sqref="D17"/>
    </sheetView>
  </sheetViews>
  <sheetFormatPr baseColWidth="10" defaultColWidth="10" defaultRowHeight="12.75" x14ac:dyDescent="0.2"/>
  <cols>
    <col min="1" max="1" width="9.25" style="24" customWidth="1"/>
    <col min="2" max="4" width="6.375" style="37" customWidth="1"/>
    <col min="5" max="5" width="1.5" style="37" customWidth="1"/>
    <col min="6" max="8" width="6.375" style="37" customWidth="1"/>
    <col min="9" max="9" width="1.5" style="37" customWidth="1"/>
    <col min="10" max="12" width="6.375" style="37" customWidth="1"/>
    <col min="13" max="13" width="1.5" style="37" customWidth="1"/>
    <col min="14" max="16" width="6.375" style="37" customWidth="1"/>
    <col min="17" max="17" width="1.5" style="24" customWidth="1"/>
    <col min="18" max="20" width="6.375" style="24" customWidth="1"/>
    <col min="21" max="16384" width="10" style="24"/>
  </cols>
  <sheetData>
    <row r="1" spans="1:21" ht="15" x14ac:dyDescent="0.25">
      <c r="A1" s="833" t="s">
        <v>868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</row>
    <row r="2" spans="1:21" ht="15" x14ac:dyDescent="0.25">
      <c r="A2" s="834" t="s">
        <v>423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353" t="s">
        <v>612</v>
      </c>
    </row>
    <row r="3" spans="1:21" ht="15" x14ac:dyDescent="0.25">
      <c r="A3" s="833" t="s">
        <v>48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</row>
    <row r="4" spans="1:21" ht="15" x14ac:dyDescent="0.25">
      <c r="A4" s="833" t="s">
        <v>98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</row>
    <row r="5" spans="1:21" ht="15" x14ac:dyDescent="0.25">
      <c r="A5" s="833" t="s">
        <v>91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</row>
    <row r="6" spans="1:21" ht="15" x14ac:dyDescent="0.25">
      <c r="A6" s="835" t="s">
        <v>97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</row>
    <row r="7" spans="1:21" s="104" customFormat="1" ht="18" customHeight="1" x14ac:dyDescent="0.25">
      <c r="A7" s="836" t="s">
        <v>60</v>
      </c>
      <c r="B7" s="832" t="s">
        <v>0</v>
      </c>
      <c r="C7" s="832"/>
      <c r="D7" s="832"/>
      <c r="E7" s="354"/>
      <c r="F7" s="832" t="s">
        <v>50</v>
      </c>
      <c r="G7" s="832"/>
      <c r="H7" s="832"/>
      <c r="I7" s="681"/>
      <c r="J7" s="832" t="s">
        <v>51</v>
      </c>
      <c r="K7" s="832"/>
      <c r="L7" s="832"/>
      <c r="M7" s="681"/>
      <c r="N7" s="832" t="s">
        <v>52</v>
      </c>
      <c r="O7" s="832"/>
      <c r="P7" s="832"/>
      <c r="Q7" s="682"/>
      <c r="R7" s="832" t="s">
        <v>53</v>
      </c>
      <c r="S7" s="832"/>
      <c r="T7" s="832"/>
    </row>
    <row r="8" spans="1:21" s="104" customFormat="1" ht="27" customHeight="1" x14ac:dyDescent="0.25">
      <c r="A8" s="836"/>
      <c r="B8" s="658" t="s">
        <v>0</v>
      </c>
      <c r="C8" s="659" t="s">
        <v>15</v>
      </c>
      <c r="D8" s="659" t="s">
        <v>16</v>
      </c>
      <c r="E8" s="657"/>
      <c r="F8" s="658" t="s">
        <v>0</v>
      </c>
      <c r="G8" s="659" t="s">
        <v>15</v>
      </c>
      <c r="H8" s="659" t="s">
        <v>16</v>
      </c>
      <c r="I8" s="356"/>
      <c r="J8" s="658" t="s">
        <v>0</v>
      </c>
      <c r="K8" s="659" t="s">
        <v>15</v>
      </c>
      <c r="L8" s="659" t="s">
        <v>16</v>
      </c>
      <c r="M8" s="355"/>
      <c r="N8" s="658" t="s">
        <v>0</v>
      </c>
      <c r="O8" s="659" t="s">
        <v>15</v>
      </c>
      <c r="P8" s="659" t="s">
        <v>16</v>
      </c>
      <c r="Q8" s="355"/>
      <c r="R8" s="658" t="s">
        <v>0</v>
      </c>
      <c r="S8" s="659" t="s">
        <v>15</v>
      </c>
      <c r="T8" s="659" t="s">
        <v>16</v>
      </c>
    </row>
    <row r="9" spans="1:21" ht="14.25" customHeight="1" x14ac:dyDescent="0.2">
      <c r="A9" s="26">
        <v>2010</v>
      </c>
      <c r="B9" s="667">
        <v>4779</v>
      </c>
      <c r="C9" s="667">
        <v>2166</v>
      </c>
      <c r="D9" s="667">
        <v>2613</v>
      </c>
      <c r="E9" s="667"/>
      <c r="F9" s="667">
        <v>96</v>
      </c>
      <c r="G9" s="667">
        <v>33</v>
      </c>
      <c r="H9" s="667">
        <v>63</v>
      </c>
      <c r="I9" s="667"/>
      <c r="J9" s="667">
        <v>2524</v>
      </c>
      <c r="K9" s="667">
        <v>1303</v>
      </c>
      <c r="L9" s="667">
        <v>1221</v>
      </c>
      <c r="M9" s="667"/>
      <c r="N9" s="667">
        <v>1163</v>
      </c>
      <c r="O9" s="667">
        <v>495</v>
      </c>
      <c r="P9" s="667">
        <v>668</v>
      </c>
      <c r="Q9" s="667"/>
      <c r="R9" s="668">
        <v>996</v>
      </c>
      <c r="S9" s="668">
        <v>335</v>
      </c>
      <c r="T9" s="668">
        <v>661</v>
      </c>
    </row>
    <row r="10" spans="1:21" ht="14.25" customHeight="1" x14ac:dyDescent="0.2">
      <c r="A10" s="26">
        <v>2011</v>
      </c>
      <c r="B10" s="668">
        <v>7381</v>
      </c>
      <c r="C10" s="668">
        <v>3580</v>
      </c>
      <c r="D10" s="668">
        <v>3801</v>
      </c>
      <c r="E10" s="668"/>
      <c r="F10" s="668">
        <v>39</v>
      </c>
      <c r="G10" s="668">
        <v>28</v>
      </c>
      <c r="H10" s="668">
        <v>11</v>
      </c>
      <c r="I10" s="668"/>
      <c r="J10" s="668">
        <v>4341</v>
      </c>
      <c r="K10" s="668">
        <v>2368</v>
      </c>
      <c r="L10" s="668">
        <v>1973</v>
      </c>
      <c r="M10" s="668"/>
      <c r="N10" s="668">
        <v>1793</v>
      </c>
      <c r="O10" s="668">
        <v>754</v>
      </c>
      <c r="P10" s="668">
        <v>1039</v>
      </c>
      <c r="Q10" s="668"/>
      <c r="R10" s="668">
        <v>1208</v>
      </c>
      <c r="S10" s="668">
        <v>430</v>
      </c>
      <c r="T10" s="668">
        <v>778</v>
      </c>
    </row>
    <row r="11" spans="1:21" ht="14.25" customHeight="1" x14ac:dyDescent="0.2">
      <c r="A11" s="26">
        <v>2012</v>
      </c>
      <c r="B11" s="668">
        <v>8574</v>
      </c>
      <c r="C11" s="668">
        <v>4303</v>
      </c>
      <c r="D11" s="668">
        <v>4271</v>
      </c>
      <c r="E11" s="668"/>
      <c r="F11" s="668">
        <v>101</v>
      </c>
      <c r="G11" s="668">
        <v>74</v>
      </c>
      <c r="H11" s="668">
        <v>27</v>
      </c>
      <c r="I11" s="668"/>
      <c r="J11" s="668">
        <v>5330</v>
      </c>
      <c r="K11" s="668">
        <v>2961</v>
      </c>
      <c r="L11" s="668">
        <v>2369</v>
      </c>
      <c r="M11" s="668"/>
      <c r="N11" s="668">
        <v>2187</v>
      </c>
      <c r="O11" s="668">
        <v>957</v>
      </c>
      <c r="P11" s="668">
        <v>1230</v>
      </c>
      <c r="Q11" s="668"/>
      <c r="R11" s="668">
        <v>956</v>
      </c>
      <c r="S11" s="668">
        <v>311</v>
      </c>
      <c r="T11" s="668">
        <v>645</v>
      </c>
    </row>
    <row r="12" spans="1:21" ht="14.25" customHeight="1" x14ac:dyDescent="0.2">
      <c r="A12" s="26">
        <v>2013</v>
      </c>
      <c r="B12" s="668">
        <v>7741</v>
      </c>
      <c r="C12" s="668">
        <v>3909</v>
      </c>
      <c r="D12" s="668">
        <v>3832</v>
      </c>
      <c r="E12" s="668"/>
      <c r="F12" s="668">
        <v>251</v>
      </c>
      <c r="G12" s="668">
        <v>150</v>
      </c>
      <c r="H12" s="668">
        <v>101</v>
      </c>
      <c r="I12" s="668"/>
      <c r="J12" s="668">
        <v>4198</v>
      </c>
      <c r="K12" s="668">
        <v>2406</v>
      </c>
      <c r="L12" s="668">
        <v>1792</v>
      </c>
      <c r="M12" s="668"/>
      <c r="N12" s="668">
        <v>2292</v>
      </c>
      <c r="O12" s="668">
        <v>1022</v>
      </c>
      <c r="P12" s="668">
        <v>1270</v>
      </c>
      <c r="Q12" s="668"/>
      <c r="R12" s="668">
        <v>1000</v>
      </c>
      <c r="S12" s="668">
        <v>331</v>
      </c>
      <c r="T12" s="668">
        <v>669</v>
      </c>
    </row>
    <row r="13" spans="1:21" ht="14.25" customHeight="1" x14ac:dyDescent="0.2">
      <c r="A13" s="26">
        <v>2014</v>
      </c>
      <c r="B13" s="668">
        <v>7185</v>
      </c>
      <c r="C13" s="668">
        <v>3712</v>
      </c>
      <c r="D13" s="668">
        <v>3473</v>
      </c>
      <c r="E13" s="668"/>
      <c r="F13" s="668">
        <v>84</v>
      </c>
      <c r="G13" s="668">
        <v>67</v>
      </c>
      <c r="H13" s="668">
        <v>17</v>
      </c>
      <c r="I13" s="668"/>
      <c r="J13" s="668">
        <v>3978</v>
      </c>
      <c r="K13" s="668">
        <v>2280</v>
      </c>
      <c r="L13" s="668">
        <v>1698</v>
      </c>
      <c r="M13" s="668"/>
      <c r="N13" s="668">
        <v>2223</v>
      </c>
      <c r="O13" s="668">
        <v>1106</v>
      </c>
      <c r="P13" s="668">
        <v>1117</v>
      </c>
      <c r="Q13" s="668"/>
      <c r="R13" s="668">
        <v>900</v>
      </c>
      <c r="S13" s="668">
        <v>259</v>
      </c>
      <c r="T13" s="668">
        <v>641</v>
      </c>
    </row>
    <row r="14" spans="1:21" ht="14.25" customHeight="1" x14ac:dyDescent="0.2">
      <c r="A14" s="26">
        <v>2015</v>
      </c>
      <c r="B14" s="668">
        <v>7197</v>
      </c>
      <c r="C14" s="668">
        <v>3647</v>
      </c>
      <c r="D14" s="668">
        <v>3550</v>
      </c>
      <c r="E14" s="668"/>
      <c r="F14" s="668">
        <v>98</v>
      </c>
      <c r="G14" s="668">
        <v>62</v>
      </c>
      <c r="H14" s="668">
        <v>36</v>
      </c>
      <c r="I14" s="668"/>
      <c r="J14" s="668">
        <v>4077</v>
      </c>
      <c r="K14" s="668">
        <v>2303</v>
      </c>
      <c r="L14" s="668">
        <v>1774</v>
      </c>
      <c r="M14" s="668"/>
      <c r="N14" s="668">
        <v>2026</v>
      </c>
      <c r="O14" s="668">
        <v>915</v>
      </c>
      <c r="P14" s="668">
        <v>1111</v>
      </c>
      <c r="Q14" s="668"/>
      <c r="R14" s="668">
        <v>996</v>
      </c>
      <c r="S14" s="668">
        <v>367</v>
      </c>
      <c r="T14" s="668">
        <v>629</v>
      </c>
    </row>
    <row r="15" spans="1:21" ht="14.25" customHeight="1" x14ac:dyDescent="0.2">
      <c r="A15" s="26">
        <v>2016</v>
      </c>
      <c r="B15" s="668">
        <v>7114</v>
      </c>
      <c r="C15" s="668">
        <v>3538</v>
      </c>
      <c r="D15" s="668">
        <v>3576</v>
      </c>
      <c r="E15" s="668"/>
      <c r="F15" s="668">
        <v>212</v>
      </c>
      <c r="G15" s="668">
        <v>85</v>
      </c>
      <c r="H15" s="668">
        <v>127</v>
      </c>
      <c r="I15" s="668"/>
      <c r="J15" s="668">
        <v>4056</v>
      </c>
      <c r="K15" s="668">
        <v>2276</v>
      </c>
      <c r="L15" s="668">
        <v>1780</v>
      </c>
      <c r="M15" s="668"/>
      <c r="N15" s="668">
        <v>2019</v>
      </c>
      <c r="O15" s="668">
        <v>960</v>
      </c>
      <c r="P15" s="668">
        <v>1059</v>
      </c>
      <c r="Q15" s="668"/>
      <c r="R15" s="668">
        <v>827</v>
      </c>
      <c r="S15" s="668">
        <v>217</v>
      </c>
      <c r="T15" s="668">
        <v>610</v>
      </c>
    </row>
    <row r="16" spans="1:21" ht="14.25" customHeight="1" x14ac:dyDescent="0.2">
      <c r="A16" s="26">
        <v>2017</v>
      </c>
      <c r="B16" s="668">
        <v>8327</v>
      </c>
      <c r="C16" s="668">
        <v>4035</v>
      </c>
      <c r="D16" s="668">
        <v>4292</v>
      </c>
      <c r="E16" s="668"/>
      <c r="F16" s="668">
        <v>234</v>
      </c>
      <c r="G16" s="668">
        <v>97</v>
      </c>
      <c r="H16" s="668">
        <v>137</v>
      </c>
      <c r="I16" s="668"/>
      <c r="J16" s="668">
        <v>4808</v>
      </c>
      <c r="K16" s="668">
        <v>2542</v>
      </c>
      <c r="L16" s="668">
        <v>2266</v>
      </c>
      <c r="M16" s="668"/>
      <c r="N16" s="668">
        <v>2407</v>
      </c>
      <c r="O16" s="668">
        <v>1147</v>
      </c>
      <c r="P16" s="668">
        <v>1260</v>
      </c>
      <c r="Q16" s="668"/>
      <c r="R16" s="668">
        <v>878</v>
      </c>
      <c r="S16" s="668">
        <v>249</v>
      </c>
      <c r="T16" s="668">
        <v>629</v>
      </c>
    </row>
    <row r="17" spans="1:20" ht="14.25" customHeight="1" x14ac:dyDescent="0.2">
      <c r="A17" s="26">
        <v>2018</v>
      </c>
      <c r="B17" s="668">
        <v>8718</v>
      </c>
      <c r="C17" s="668">
        <v>4469</v>
      </c>
      <c r="D17" s="668">
        <v>4249</v>
      </c>
      <c r="E17" s="668"/>
      <c r="F17" s="668">
        <v>223</v>
      </c>
      <c r="G17" s="668">
        <v>128</v>
      </c>
      <c r="H17" s="668">
        <v>95</v>
      </c>
      <c r="I17" s="668"/>
      <c r="J17" s="668">
        <v>4855</v>
      </c>
      <c r="K17" s="668">
        <v>2719</v>
      </c>
      <c r="L17" s="668">
        <v>2136</v>
      </c>
      <c r="M17" s="668"/>
      <c r="N17" s="668">
        <v>2686</v>
      </c>
      <c r="O17" s="668">
        <v>1355</v>
      </c>
      <c r="P17" s="668">
        <v>1331</v>
      </c>
      <c r="Q17" s="668"/>
      <c r="R17" s="668">
        <v>954</v>
      </c>
      <c r="S17" s="668">
        <v>267</v>
      </c>
      <c r="T17" s="668">
        <v>687</v>
      </c>
    </row>
    <row r="18" spans="1:20" ht="14.25" customHeight="1" x14ac:dyDescent="0.2">
      <c r="A18" s="26">
        <v>2019</v>
      </c>
      <c r="B18" s="668">
        <v>9533</v>
      </c>
      <c r="C18" s="668">
        <v>4505</v>
      </c>
      <c r="D18" s="668">
        <v>5028</v>
      </c>
      <c r="E18" s="668"/>
      <c r="F18" s="668">
        <v>266</v>
      </c>
      <c r="G18" s="668">
        <v>92</v>
      </c>
      <c r="H18" s="668">
        <v>174</v>
      </c>
      <c r="I18" s="668"/>
      <c r="J18" s="668">
        <v>4433</v>
      </c>
      <c r="K18" s="668">
        <v>2316</v>
      </c>
      <c r="L18" s="668">
        <v>2117</v>
      </c>
      <c r="M18" s="668"/>
      <c r="N18" s="668">
        <v>3483</v>
      </c>
      <c r="O18" s="668">
        <v>1691</v>
      </c>
      <c r="P18" s="668">
        <v>1792</v>
      </c>
      <c r="Q18" s="668"/>
      <c r="R18" s="668">
        <v>1351</v>
      </c>
      <c r="S18" s="668">
        <v>406</v>
      </c>
      <c r="T18" s="668">
        <v>945</v>
      </c>
    </row>
    <row r="19" spans="1:20" ht="14.25" customHeight="1" x14ac:dyDescent="0.2">
      <c r="A19" s="26">
        <v>2020</v>
      </c>
      <c r="B19" s="668">
        <f>+F19+J19+N19+R19</f>
        <v>9472</v>
      </c>
      <c r="C19" s="668">
        <f t="shared" ref="C19:D20" si="0">+G19+K19+O19+S19</f>
        <v>4383</v>
      </c>
      <c r="D19" s="668">
        <f t="shared" si="0"/>
        <v>5089</v>
      </c>
      <c r="E19" s="668"/>
      <c r="F19" s="668">
        <f>+G19+H19</f>
        <v>432</v>
      </c>
      <c r="G19" s="668">
        <v>276</v>
      </c>
      <c r="H19" s="668">
        <v>156</v>
      </c>
      <c r="I19" s="668"/>
      <c r="J19" s="668">
        <f>+K19+L19</f>
        <v>4163</v>
      </c>
      <c r="K19" s="668">
        <v>2081</v>
      </c>
      <c r="L19" s="668">
        <v>2082</v>
      </c>
      <c r="M19" s="668"/>
      <c r="N19" s="668">
        <f>+O19+P19</f>
        <v>3300</v>
      </c>
      <c r="O19" s="668">
        <v>1531</v>
      </c>
      <c r="P19" s="668">
        <v>1769</v>
      </c>
      <c r="Q19" s="668"/>
      <c r="R19" s="668">
        <f>+S19+T19</f>
        <v>1577</v>
      </c>
      <c r="S19" s="668">
        <v>495</v>
      </c>
      <c r="T19" s="668">
        <v>1082</v>
      </c>
    </row>
    <row r="20" spans="1:20" ht="14.25" customHeight="1" thickBot="1" x14ac:dyDescent="0.25">
      <c r="A20" s="38">
        <v>2021</v>
      </c>
      <c r="B20" s="669">
        <f>+F20+J20+N20+R20</f>
        <v>9284</v>
      </c>
      <c r="C20" s="669">
        <f t="shared" si="0"/>
        <v>3873</v>
      </c>
      <c r="D20" s="669">
        <f t="shared" si="0"/>
        <v>5411</v>
      </c>
      <c r="E20" s="669"/>
      <c r="F20" s="669">
        <v>276</v>
      </c>
      <c r="G20" s="669">
        <v>104</v>
      </c>
      <c r="H20" s="669">
        <v>172</v>
      </c>
      <c r="I20" s="669"/>
      <c r="J20" s="669">
        <v>3376</v>
      </c>
      <c r="K20" s="669">
        <v>1599</v>
      </c>
      <c r="L20" s="669">
        <v>1777</v>
      </c>
      <c r="M20" s="669"/>
      <c r="N20" s="669">
        <v>3758</v>
      </c>
      <c r="O20" s="669">
        <v>1642</v>
      </c>
      <c r="P20" s="669">
        <v>2116</v>
      </c>
      <c r="Q20" s="669"/>
      <c r="R20" s="669">
        <v>1874</v>
      </c>
      <c r="S20" s="669">
        <v>528</v>
      </c>
      <c r="T20" s="669">
        <v>1346</v>
      </c>
    </row>
    <row r="21" spans="1:20" ht="15" customHeight="1" x14ac:dyDescent="0.2">
      <c r="A21" s="35" t="s">
        <v>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12">
    <mergeCell ref="F7:H7"/>
    <mergeCell ref="A1:T1"/>
    <mergeCell ref="A2:T2"/>
    <mergeCell ref="A3:T3"/>
    <mergeCell ref="A4:T4"/>
    <mergeCell ref="A5:T5"/>
    <mergeCell ref="A6:T6"/>
    <mergeCell ref="B7:D7"/>
    <mergeCell ref="N7:P7"/>
    <mergeCell ref="R7:T7"/>
    <mergeCell ref="J7:L7"/>
    <mergeCell ref="A7:A8"/>
  </mergeCells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19"/>
  <sheetViews>
    <sheetView showGridLines="0" zoomScaleNormal="100" zoomScaleSheetLayoutView="100" workbookViewId="0">
      <selection activeCell="F28" sqref="F28"/>
    </sheetView>
  </sheetViews>
  <sheetFormatPr baseColWidth="10" defaultColWidth="10" defaultRowHeight="12.75" x14ac:dyDescent="0.2"/>
  <cols>
    <col min="1" max="1" width="19" style="24" customWidth="1"/>
    <col min="2" max="4" width="9.625" style="37" customWidth="1"/>
    <col min="5" max="16384" width="10" style="24"/>
  </cols>
  <sheetData>
    <row r="1" spans="1:5" ht="15" x14ac:dyDescent="0.25">
      <c r="A1" s="834" t="s">
        <v>867</v>
      </c>
      <c r="B1" s="834"/>
      <c r="C1" s="834"/>
      <c r="D1" s="834"/>
    </row>
    <row r="2" spans="1:5" ht="15" x14ac:dyDescent="0.25">
      <c r="A2" s="834" t="s">
        <v>424</v>
      </c>
      <c r="B2" s="834"/>
      <c r="C2" s="834"/>
      <c r="D2" s="834"/>
      <c r="E2" s="353" t="s">
        <v>612</v>
      </c>
    </row>
    <row r="3" spans="1:5" ht="15" x14ac:dyDescent="0.25">
      <c r="A3" s="834" t="s">
        <v>34</v>
      </c>
      <c r="B3" s="834"/>
      <c r="C3" s="834"/>
      <c r="D3" s="834"/>
    </row>
    <row r="4" spans="1:5" ht="15" x14ac:dyDescent="0.25">
      <c r="A4" s="833" t="s">
        <v>94</v>
      </c>
      <c r="B4" s="833"/>
      <c r="C4" s="833"/>
      <c r="D4" s="833"/>
    </row>
    <row r="5" spans="1:5" ht="15" x14ac:dyDescent="0.25">
      <c r="A5" s="833" t="s">
        <v>91</v>
      </c>
      <c r="B5" s="833"/>
      <c r="C5" s="833"/>
      <c r="D5" s="833"/>
    </row>
    <row r="6" spans="1:5" ht="15" x14ac:dyDescent="0.25">
      <c r="A6" s="835" t="s">
        <v>92</v>
      </c>
      <c r="B6" s="835"/>
      <c r="C6" s="835"/>
      <c r="D6" s="835"/>
    </row>
    <row r="7" spans="1:5" s="104" customFormat="1" ht="22.5" customHeight="1" x14ac:dyDescent="0.25">
      <c r="A7" s="357" t="s">
        <v>37</v>
      </c>
      <c r="B7" s="358" t="s">
        <v>0</v>
      </c>
      <c r="C7" s="359" t="s">
        <v>38</v>
      </c>
      <c r="D7" s="359" t="s">
        <v>39</v>
      </c>
    </row>
    <row r="8" spans="1:5" x14ac:dyDescent="0.2">
      <c r="A8" s="26"/>
      <c r="B8" s="26"/>
      <c r="C8" s="26"/>
      <c r="D8" s="26"/>
    </row>
    <row r="9" spans="1:5" s="40" customFormat="1" ht="14.25" customHeight="1" x14ac:dyDescent="0.2">
      <c r="A9" s="27" t="s">
        <v>0</v>
      </c>
      <c r="B9" s="683">
        <f>+B17+B18+B11</f>
        <v>22733</v>
      </c>
      <c r="C9" s="683">
        <f>+C17+C18+C11</f>
        <v>6429</v>
      </c>
      <c r="D9" s="683">
        <f>+D17+D18+D11</f>
        <v>16304</v>
      </c>
    </row>
    <row r="10" spans="1:5" x14ac:dyDescent="0.2">
      <c r="A10" s="29"/>
      <c r="B10" s="28"/>
      <c r="C10" s="28"/>
      <c r="D10" s="28"/>
    </row>
    <row r="11" spans="1:5" ht="14.25" customHeight="1" x14ac:dyDescent="0.2">
      <c r="A11" s="27" t="s">
        <v>40</v>
      </c>
      <c r="B11" s="28">
        <f t="shared" ref="B11:B13" si="0">+C11+D11</f>
        <v>9284</v>
      </c>
      <c r="C11" s="28">
        <f>+C12+C13+C14</f>
        <v>3873</v>
      </c>
      <c r="D11" s="28">
        <f>+D12+D13+D14</f>
        <v>5411</v>
      </c>
    </row>
    <row r="12" spans="1:5" ht="14.25" customHeight="1" x14ac:dyDescent="0.2">
      <c r="A12" s="31" t="s">
        <v>41</v>
      </c>
      <c r="B12" s="28">
        <f t="shared" si="0"/>
        <v>276</v>
      </c>
      <c r="C12" s="28">
        <v>104</v>
      </c>
      <c r="D12" s="28">
        <v>172</v>
      </c>
    </row>
    <row r="13" spans="1:5" ht="14.25" customHeight="1" x14ac:dyDescent="0.2">
      <c r="A13" s="31" t="s">
        <v>42</v>
      </c>
      <c r="B13" s="28">
        <f t="shared" si="0"/>
        <v>3376</v>
      </c>
      <c r="C13" s="28">
        <v>1599</v>
      </c>
      <c r="D13" s="28">
        <v>1777</v>
      </c>
    </row>
    <row r="14" spans="1:5" ht="14.25" customHeight="1" x14ac:dyDescent="0.2">
      <c r="A14" s="31" t="s">
        <v>43</v>
      </c>
      <c r="B14" s="28">
        <f>+C14+D14</f>
        <v>5632</v>
      </c>
      <c r="C14" s="28">
        <f>+C15+C16</f>
        <v>2170</v>
      </c>
      <c r="D14" s="28">
        <f t="shared" ref="D14" si="1">+D15+D16</f>
        <v>3462</v>
      </c>
    </row>
    <row r="15" spans="1:5" ht="14.25" customHeight="1" x14ac:dyDescent="0.2">
      <c r="A15" s="684" t="s">
        <v>44</v>
      </c>
      <c r="B15" s="28">
        <f t="shared" ref="B15:B16" si="2">+C15+D15</f>
        <v>3758</v>
      </c>
      <c r="C15" s="28">
        <v>1642</v>
      </c>
      <c r="D15" s="28">
        <v>2116</v>
      </c>
    </row>
    <row r="16" spans="1:5" ht="14.25" customHeight="1" x14ac:dyDescent="0.2">
      <c r="A16" s="685" t="s">
        <v>45</v>
      </c>
      <c r="B16" s="32">
        <f t="shared" si="2"/>
        <v>1874</v>
      </c>
      <c r="C16" s="32">
        <v>528</v>
      </c>
      <c r="D16" s="32">
        <v>1346</v>
      </c>
    </row>
    <row r="17" spans="1:4" ht="14.25" customHeight="1" x14ac:dyDescent="0.2">
      <c r="A17" s="150" t="s">
        <v>46</v>
      </c>
      <c r="B17" s="32">
        <f>+C17+D17</f>
        <v>13397</v>
      </c>
      <c r="C17" s="32">
        <v>2532</v>
      </c>
      <c r="D17" s="32">
        <v>10865</v>
      </c>
    </row>
    <row r="18" spans="1:4" ht="14.25" customHeight="1" thickBot="1" x14ac:dyDescent="0.25">
      <c r="A18" s="151" t="s">
        <v>47</v>
      </c>
      <c r="B18" s="34">
        <f>+D18+C18</f>
        <v>52</v>
      </c>
      <c r="C18" s="34">
        <v>24</v>
      </c>
      <c r="D18" s="34">
        <v>28</v>
      </c>
    </row>
    <row r="19" spans="1:4" ht="15" customHeight="1" x14ac:dyDescent="0.2">
      <c r="A19" s="35" t="s">
        <v>24</v>
      </c>
      <c r="B19" s="36"/>
      <c r="C19" s="36"/>
      <c r="D19" s="36"/>
    </row>
  </sheetData>
  <mergeCells count="6">
    <mergeCell ref="A6:D6"/>
    <mergeCell ref="A1:D1"/>
    <mergeCell ref="A2:D2"/>
    <mergeCell ref="A3:D3"/>
    <mergeCell ref="A4:D4"/>
    <mergeCell ref="A5:D5"/>
  </mergeCells>
  <hyperlinks>
    <hyperlink ref="E2" location="Contenido!A1" display="Contenido"/>
  </hyperlinks>
  <printOptions horizontalCentered="1"/>
  <pageMargins left="0.59055118110236227" right="0.59055118110236227" top="0.59055118110236227" bottom="0.59055118110236227" header="0" footer="0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21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965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212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220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9" t="s">
        <v>104</v>
      </c>
      <c r="B9" s="457">
        <v>574</v>
      </c>
      <c r="C9" s="457">
        <v>621</v>
      </c>
      <c r="D9" s="457">
        <v>602</v>
      </c>
      <c r="E9" s="457">
        <v>669</v>
      </c>
      <c r="F9" s="457">
        <v>611</v>
      </c>
      <c r="G9" s="457">
        <v>621</v>
      </c>
      <c r="H9" s="457">
        <v>639</v>
      </c>
      <c r="I9" s="457">
        <v>631</v>
      </c>
      <c r="J9" s="457">
        <v>597</v>
      </c>
      <c r="K9" s="457">
        <v>621</v>
      </c>
      <c r="L9" s="457">
        <v>661</v>
      </c>
      <c r="M9" s="421">
        <f>M10</f>
        <v>638</v>
      </c>
    </row>
    <row r="10" spans="1:14" x14ac:dyDescent="0.2">
      <c r="A10" s="108" t="s">
        <v>583</v>
      </c>
      <c r="B10" s="448">
        <v>574</v>
      </c>
      <c r="C10" s="448">
        <v>621</v>
      </c>
      <c r="D10" s="448">
        <v>602</v>
      </c>
      <c r="E10" s="448">
        <v>669</v>
      </c>
      <c r="F10" s="448">
        <v>611</v>
      </c>
      <c r="G10" s="448">
        <v>621</v>
      </c>
      <c r="H10" s="448">
        <v>639</v>
      </c>
      <c r="I10" s="448">
        <v>631</v>
      </c>
      <c r="J10" s="448">
        <v>597</v>
      </c>
      <c r="K10" s="448">
        <v>621</v>
      </c>
      <c r="L10" s="448">
        <v>661</v>
      </c>
      <c r="M10" s="430">
        <f>SUM(M11:M13)</f>
        <v>638</v>
      </c>
    </row>
    <row r="11" spans="1:14" x14ac:dyDescent="0.2">
      <c r="A11" s="81" t="s">
        <v>81</v>
      </c>
      <c r="B11" s="448">
        <v>244</v>
      </c>
      <c r="C11" s="448">
        <v>273</v>
      </c>
      <c r="D11" s="448">
        <v>219</v>
      </c>
      <c r="E11" s="448">
        <v>310</v>
      </c>
      <c r="F11" s="448">
        <v>250</v>
      </c>
      <c r="G11" s="448">
        <v>223</v>
      </c>
      <c r="H11" s="448">
        <v>276</v>
      </c>
      <c r="I11" s="448">
        <v>258</v>
      </c>
      <c r="J11" s="448">
        <v>201</v>
      </c>
      <c r="K11" s="448">
        <v>280</v>
      </c>
      <c r="L11" s="448">
        <v>308</v>
      </c>
      <c r="M11" s="430">
        <f>M17</f>
        <v>264</v>
      </c>
    </row>
    <row r="12" spans="1:14" x14ac:dyDescent="0.2">
      <c r="A12" s="81" t="s">
        <v>82</v>
      </c>
      <c r="B12" s="448">
        <v>158</v>
      </c>
      <c r="C12" s="448">
        <v>200</v>
      </c>
      <c r="D12" s="448">
        <v>206</v>
      </c>
      <c r="E12" s="448">
        <v>171</v>
      </c>
      <c r="F12" s="448">
        <v>217</v>
      </c>
      <c r="G12" s="448">
        <v>204</v>
      </c>
      <c r="H12" s="448">
        <v>181</v>
      </c>
      <c r="I12" s="448">
        <v>211</v>
      </c>
      <c r="J12" s="448">
        <v>207</v>
      </c>
      <c r="K12" s="448">
        <v>150</v>
      </c>
      <c r="L12" s="448">
        <v>216</v>
      </c>
      <c r="M12" s="430">
        <f t="shared" ref="M12:M13" si="0">M18</f>
        <v>198</v>
      </c>
    </row>
    <row r="13" spans="1:14" x14ac:dyDescent="0.2">
      <c r="A13" s="81" t="s">
        <v>109</v>
      </c>
      <c r="B13" s="449">
        <v>172</v>
      </c>
      <c r="C13" s="449">
        <v>148</v>
      </c>
      <c r="D13" s="449">
        <v>177</v>
      </c>
      <c r="E13" s="449">
        <v>188</v>
      </c>
      <c r="F13" s="449">
        <v>144</v>
      </c>
      <c r="G13" s="449">
        <v>194</v>
      </c>
      <c r="H13" s="449">
        <v>182</v>
      </c>
      <c r="I13" s="449">
        <v>162</v>
      </c>
      <c r="J13" s="449">
        <v>189</v>
      </c>
      <c r="K13" s="449">
        <v>191</v>
      </c>
      <c r="L13" s="449">
        <v>137</v>
      </c>
      <c r="M13" s="430">
        <f t="shared" si="0"/>
        <v>176</v>
      </c>
    </row>
    <row r="14" spans="1:14" ht="6.75" customHeight="1" x14ac:dyDescent="0.2"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27"/>
    </row>
    <row r="15" spans="1:14" s="437" customFormat="1" x14ac:dyDescent="0.2">
      <c r="A15" s="79" t="s">
        <v>186</v>
      </c>
      <c r="B15" s="458">
        <v>574</v>
      </c>
      <c r="C15" s="458">
        <v>621</v>
      </c>
      <c r="D15" s="458">
        <v>602</v>
      </c>
      <c r="E15" s="459">
        <v>669</v>
      </c>
      <c r="F15" s="459">
        <v>611</v>
      </c>
      <c r="G15" s="459">
        <v>621</v>
      </c>
      <c r="H15" s="459">
        <v>639</v>
      </c>
      <c r="I15" s="459">
        <v>631</v>
      </c>
      <c r="J15" s="459">
        <v>597</v>
      </c>
      <c r="K15" s="459">
        <v>621</v>
      </c>
      <c r="L15" s="459">
        <v>661</v>
      </c>
      <c r="M15" s="439">
        <f>M16</f>
        <v>638</v>
      </c>
      <c r="N15" s="438"/>
    </row>
    <row r="16" spans="1:14" x14ac:dyDescent="0.2">
      <c r="A16" s="108" t="s">
        <v>583</v>
      </c>
      <c r="B16" s="450">
        <v>574</v>
      </c>
      <c r="C16" s="450">
        <v>621</v>
      </c>
      <c r="D16" s="450">
        <v>602</v>
      </c>
      <c r="E16" s="451">
        <v>669</v>
      </c>
      <c r="F16" s="451">
        <v>611</v>
      </c>
      <c r="G16" s="451">
        <v>621</v>
      </c>
      <c r="H16" s="451">
        <v>639</v>
      </c>
      <c r="I16" s="451">
        <v>631</v>
      </c>
      <c r="J16" s="451">
        <v>597</v>
      </c>
      <c r="K16" s="451">
        <v>621</v>
      </c>
      <c r="L16" s="451">
        <v>661</v>
      </c>
      <c r="M16" s="430">
        <f>SUM(M17:M19)</f>
        <v>638</v>
      </c>
    </row>
    <row r="17" spans="1:14" x14ac:dyDescent="0.2">
      <c r="A17" s="81" t="s">
        <v>81</v>
      </c>
      <c r="B17" s="450">
        <v>244</v>
      </c>
      <c r="C17" s="450">
        <v>273</v>
      </c>
      <c r="D17" s="450">
        <v>219</v>
      </c>
      <c r="E17" s="451">
        <v>310</v>
      </c>
      <c r="F17" s="451">
        <v>250</v>
      </c>
      <c r="G17" s="451">
        <v>223</v>
      </c>
      <c r="H17" s="451">
        <v>276</v>
      </c>
      <c r="I17" s="451">
        <v>258</v>
      </c>
      <c r="J17" s="451">
        <v>201</v>
      </c>
      <c r="K17" s="451">
        <v>280</v>
      </c>
      <c r="L17" s="451">
        <v>308</v>
      </c>
      <c r="M17" s="423">
        <v>264</v>
      </c>
    </row>
    <row r="18" spans="1:14" x14ac:dyDescent="0.2">
      <c r="A18" s="81" t="s">
        <v>82</v>
      </c>
      <c r="B18" s="450">
        <v>158</v>
      </c>
      <c r="C18" s="450">
        <v>200</v>
      </c>
      <c r="D18" s="450">
        <v>206</v>
      </c>
      <c r="E18" s="451">
        <v>171</v>
      </c>
      <c r="F18" s="451">
        <v>217</v>
      </c>
      <c r="G18" s="451">
        <v>204</v>
      </c>
      <c r="H18" s="451">
        <v>181</v>
      </c>
      <c r="I18" s="451">
        <v>211</v>
      </c>
      <c r="J18" s="451">
        <v>207</v>
      </c>
      <c r="K18" s="451">
        <v>150</v>
      </c>
      <c r="L18" s="451">
        <v>216</v>
      </c>
      <c r="M18" s="423">
        <v>198</v>
      </c>
    </row>
    <row r="19" spans="1:14" ht="13.5" thickBot="1" x14ac:dyDescent="0.25">
      <c r="A19" s="91" t="s">
        <v>109</v>
      </c>
      <c r="B19" s="452">
        <v>172</v>
      </c>
      <c r="C19" s="452">
        <v>148</v>
      </c>
      <c r="D19" s="452">
        <v>177</v>
      </c>
      <c r="E19" s="453">
        <v>188</v>
      </c>
      <c r="F19" s="453">
        <v>144</v>
      </c>
      <c r="G19" s="453">
        <v>194</v>
      </c>
      <c r="H19" s="453">
        <v>182</v>
      </c>
      <c r="I19" s="453">
        <v>162</v>
      </c>
      <c r="J19" s="453">
        <v>189</v>
      </c>
      <c r="K19" s="453">
        <v>191</v>
      </c>
      <c r="L19" s="453">
        <v>137</v>
      </c>
      <c r="M19" s="444">
        <v>176</v>
      </c>
    </row>
    <row r="20" spans="1:14" ht="15" customHeight="1" x14ac:dyDescent="0.2">
      <c r="A20" s="23" t="s">
        <v>24</v>
      </c>
      <c r="N20" s="107"/>
    </row>
    <row r="21" spans="1:14" x14ac:dyDescent="0.2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</sheetData>
  <mergeCells count="6">
    <mergeCell ref="A6:M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.19685039370078741" header="0" footer="0"/>
  <pageSetup scale="92" orientation="landscape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U23"/>
  <sheetViews>
    <sheetView showGridLines="0" zoomScaleNormal="100" zoomScaleSheetLayoutView="100" workbookViewId="0">
      <selection activeCell="F14" sqref="F14"/>
    </sheetView>
  </sheetViews>
  <sheetFormatPr baseColWidth="10" defaultColWidth="10" defaultRowHeight="12.75" x14ac:dyDescent="0.2"/>
  <cols>
    <col min="1" max="1" width="13.25" style="24" customWidth="1"/>
    <col min="2" max="4" width="6.375" style="37" customWidth="1"/>
    <col min="5" max="5" width="1.125" style="37" customWidth="1"/>
    <col min="6" max="8" width="6.375" style="37" customWidth="1"/>
    <col min="9" max="9" width="1.125" style="37" customWidth="1"/>
    <col min="10" max="12" width="6.375" style="37" customWidth="1"/>
    <col min="13" max="13" width="1.125" style="37" customWidth="1"/>
    <col min="14" max="16" width="6.375" style="37" customWidth="1"/>
    <col min="17" max="17" width="1.125" style="24" customWidth="1"/>
    <col min="18" max="19" width="6.375" style="24" customWidth="1"/>
    <col min="20" max="20" width="6.375" style="37" customWidth="1"/>
    <col min="21" max="16384" width="10" style="24"/>
  </cols>
  <sheetData>
    <row r="1" spans="1:21" ht="15" x14ac:dyDescent="0.25">
      <c r="A1" s="834" t="s">
        <v>866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</row>
    <row r="2" spans="1:21" ht="15" x14ac:dyDescent="0.25">
      <c r="A2" s="834" t="s">
        <v>423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353" t="s">
        <v>612</v>
      </c>
    </row>
    <row r="3" spans="1:21" ht="15" x14ac:dyDescent="0.25">
      <c r="A3" s="833" t="s">
        <v>48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</row>
    <row r="4" spans="1:21" ht="15" x14ac:dyDescent="0.25">
      <c r="A4" s="833" t="s">
        <v>95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</row>
    <row r="5" spans="1:21" ht="15" x14ac:dyDescent="0.25">
      <c r="A5" s="833" t="s">
        <v>35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</row>
    <row r="6" spans="1:21" ht="15" x14ac:dyDescent="0.25">
      <c r="A6" s="835" t="s">
        <v>36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</row>
    <row r="7" spans="1:21" s="104" customFormat="1" ht="16.5" customHeight="1" x14ac:dyDescent="0.25">
      <c r="A7" s="845" t="s">
        <v>49</v>
      </c>
      <c r="B7" s="832" t="s">
        <v>0</v>
      </c>
      <c r="C7" s="832"/>
      <c r="D7" s="832"/>
      <c r="E7" s="354"/>
      <c r="F7" s="832" t="s">
        <v>50</v>
      </c>
      <c r="G7" s="832"/>
      <c r="H7" s="832"/>
      <c r="I7" s="355"/>
      <c r="J7" s="832" t="s">
        <v>51</v>
      </c>
      <c r="K7" s="832"/>
      <c r="L7" s="832"/>
      <c r="M7" s="355"/>
      <c r="N7" s="832" t="s">
        <v>52</v>
      </c>
      <c r="O7" s="832"/>
      <c r="P7" s="832"/>
      <c r="Q7" s="356"/>
      <c r="R7" s="832" t="s">
        <v>53</v>
      </c>
      <c r="S7" s="832"/>
      <c r="T7" s="832"/>
    </row>
    <row r="8" spans="1:21" s="104" customFormat="1" ht="27" customHeight="1" x14ac:dyDescent="0.25">
      <c r="A8" s="845"/>
      <c r="B8" s="658" t="s">
        <v>0</v>
      </c>
      <c r="C8" s="659" t="s">
        <v>15</v>
      </c>
      <c r="D8" s="659" t="s">
        <v>16</v>
      </c>
      <c r="E8" s="657"/>
      <c r="F8" s="658" t="s">
        <v>0</v>
      </c>
      <c r="G8" s="659" t="s">
        <v>15</v>
      </c>
      <c r="H8" s="659" t="s">
        <v>16</v>
      </c>
      <c r="I8" s="356"/>
      <c r="J8" s="658" t="s">
        <v>0</v>
      </c>
      <c r="K8" s="659" t="s">
        <v>15</v>
      </c>
      <c r="L8" s="659" t="s">
        <v>16</v>
      </c>
      <c r="M8" s="355"/>
      <c r="N8" s="658" t="s">
        <v>0</v>
      </c>
      <c r="O8" s="659" t="s">
        <v>15</v>
      </c>
      <c r="P8" s="659" t="s">
        <v>16</v>
      </c>
      <c r="Q8" s="355"/>
      <c r="R8" s="658" t="s">
        <v>0</v>
      </c>
      <c r="S8" s="659" t="s">
        <v>15</v>
      </c>
      <c r="T8" s="659" t="s">
        <v>16</v>
      </c>
    </row>
    <row r="9" spans="1:21" x14ac:dyDescent="0.2">
      <c r="A9" s="26"/>
      <c r="Q9" s="37"/>
      <c r="R9" s="37"/>
      <c r="S9" s="37"/>
    </row>
    <row r="10" spans="1:21" s="40" customFormat="1" x14ac:dyDescent="0.2">
      <c r="A10" s="39" t="s">
        <v>0</v>
      </c>
      <c r="B10" s="686">
        <f>SUM(B12:B20)</f>
        <v>9284</v>
      </c>
      <c r="C10" s="686">
        <f>SUM(C12:C20)</f>
        <v>3873</v>
      </c>
      <c r="D10" s="686">
        <f>SUM(D12:D20)</f>
        <v>5411</v>
      </c>
      <c r="E10" s="686"/>
      <c r="F10" s="686">
        <f>SUM(F12:F20)</f>
        <v>276</v>
      </c>
      <c r="G10" s="686">
        <f>SUM(G12:G20)</f>
        <v>104</v>
      </c>
      <c r="H10" s="686">
        <f>SUM(H12:H20)</f>
        <v>172</v>
      </c>
      <c r="I10" s="686"/>
      <c r="J10" s="686">
        <f>SUM(J12:J20)</f>
        <v>3376</v>
      </c>
      <c r="K10" s="686">
        <f>SUM(K12:K20)</f>
        <v>1599</v>
      </c>
      <c r="L10" s="686">
        <f>SUM(L12:L20)</f>
        <v>1777</v>
      </c>
      <c r="M10" s="686"/>
      <c r="N10" s="686">
        <f>SUM(N12:N20)</f>
        <v>3758</v>
      </c>
      <c r="O10" s="686">
        <f>SUM(O12:O20)</f>
        <v>1642</v>
      </c>
      <c r="P10" s="686">
        <f>SUM(P12:P20)</f>
        <v>2116</v>
      </c>
      <c r="Q10" s="686"/>
      <c r="R10" s="686">
        <f>SUM(R12:R20)</f>
        <v>1874</v>
      </c>
      <c r="S10" s="686">
        <f>SUM(S12:S20)</f>
        <v>528</v>
      </c>
      <c r="T10" s="686">
        <f>SUM(T12:T20)</f>
        <v>1346</v>
      </c>
    </row>
    <row r="11" spans="1:21" x14ac:dyDescent="0.2">
      <c r="A11" s="40"/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</row>
    <row r="12" spans="1:21" x14ac:dyDescent="0.2">
      <c r="A12" s="30" t="s">
        <v>54</v>
      </c>
      <c r="B12" s="667">
        <f>+F12+J12+N12+R12</f>
        <v>464</v>
      </c>
      <c r="C12" s="667">
        <f t="shared" ref="C12:D20" si="0">+G12+K12+O12+S12</f>
        <v>189</v>
      </c>
      <c r="D12" s="667">
        <f t="shared" si="0"/>
        <v>275</v>
      </c>
      <c r="E12" s="667"/>
      <c r="F12" s="667">
        <v>0</v>
      </c>
      <c r="G12" s="667">
        <v>0</v>
      </c>
      <c r="H12" s="667">
        <v>0</v>
      </c>
      <c r="I12" s="667"/>
      <c r="J12" s="667">
        <v>246</v>
      </c>
      <c r="K12" s="667">
        <v>93</v>
      </c>
      <c r="L12" s="667">
        <v>153</v>
      </c>
      <c r="M12" s="667"/>
      <c r="N12" s="667">
        <v>218</v>
      </c>
      <c r="O12" s="667">
        <v>96</v>
      </c>
      <c r="P12" s="667">
        <v>122</v>
      </c>
      <c r="Q12" s="667"/>
      <c r="R12" s="667">
        <v>0</v>
      </c>
      <c r="S12" s="667">
        <v>0</v>
      </c>
      <c r="T12" s="667">
        <v>0</v>
      </c>
    </row>
    <row r="13" spans="1:21" x14ac:dyDescent="0.2">
      <c r="A13" s="30" t="s">
        <v>31</v>
      </c>
      <c r="B13" s="667">
        <f t="shared" ref="B13:B20" si="1">+F13+J13+N13+R13</f>
        <v>617</v>
      </c>
      <c r="C13" s="667">
        <f t="shared" si="0"/>
        <v>292</v>
      </c>
      <c r="D13" s="667">
        <f t="shared" si="0"/>
        <v>325</v>
      </c>
      <c r="E13" s="667"/>
      <c r="F13" s="667">
        <v>0</v>
      </c>
      <c r="G13" s="667">
        <v>0</v>
      </c>
      <c r="H13" s="667">
        <v>0</v>
      </c>
      <c r="I13" s="667"/>
      <c r="J13" s="667">
        <v>345</v>
      </c>
      <c r="K13" s="667">
        <v>154</v>
      </c>
      <c r="L13" s="667">
        <v>191</v>
      </c>
      <c r="M13" s="667"/>
      <c r="N13" s="667">
        <v>272</v>
      </c>
      <c r="O13" s="667">
        <v>138</v>
      </c>
      <c r="P13" s="667">
        <v>134</v>
      </c>
      <c r="Q13" s="667"/>
      <c r="R13" s="667">
        <v>0</v>
      </c>
      <c r="S13" s="667">
        <v>0</v>
      </c>
      <c r="T13" s="667">
        <v>0</v>
      </c>
    </row>
    <row r="14" spans="1:21" x14ac:dyDescent="0.2">
      <c r="A14" s="30" t="s">
        <v>55</v>
      </c>
      <c r="B14" s="667">
        <f t="shared" si="1"/>
        <v>226</v>
      </c>
      <c r="C14" s="667">
        <f t="shared" si="0"/>
        <v>64</v>
      </c>
      <c r="D14" s="667">
        <f t="shared" si="0"/>
        <v>162</v>
      </c>
      <c r="E14" s="667"/>
      <c r="F14" s="667">
        <v>15</v>
      </c>
      <c r="G14" s="667">
        <v>4</v>
      </c>
      <c r="H14" s="667">
        <v>11</v>
      </c>
      <c r="I14" s="667"/>
      <c r="J14" s="667">
        <v>57</v>
      </c>
      <c r="K14" s="667">
        <v>28</v>
      </c>
      <c r="L14" s="667">
        <v>29</v>
      </c>
      <c r="M14" s="667"/>
      <c r="N14" s="667">
        <v>64</v>
      </c>
      <c r="O14" s="667">
        <v>22</v>
      </c>
      <c r="P14" s="667">
        <v>42</v>
      </c>
      <c r="Q14" s="667"/>
      <c r="R14" s="667">
        <v>90</v>
      </c>
      <c r="S14" s="667">
        <v>10</v>
      </c>
      <c r="T14" s="667">
        <v>80</v>
      </c>
    </row>
    <row r="15" spans="1:21" x14ac:dyDescent="0.2">
      <c r="A15" s="30" t="s">
        <v>32</v>
      </c>
      <c r="B15" s="667">
        <f t="shared" si="1"/>
        <v>787</v>
      </c>
      <c r="C15" s="667">
        <f t="shared" si="0"/>
        <v>364</v>
      </c>
      <c r="D15" s="667">
        <f t="shared" si="0"/>
        <v>423</v>
      </c>
      <c r="E15" s="667"/>
      <c r="F15" s="667">
        <v>0</v>
      </c>
      <c r="G15" s="667">
        <v>0</v>
      </c>
      <c r="H15" s="667">
        <v>0</v>
      </c>
      <c r="I15" s="667"/>
      <c r="J15" s="667">
        <v>351</v>
      </c>
      <c r="K15" s="667">
        <v>159</v>
      </c>
      <c r="L15" s="667">
        <v>192</v>
      </c>
      <c r="M15" s="667"/>
      <c r="N15" s="667">
        <v>436</v>
      </c>
      <c r="O15" s="667">
        <v>205</v>
      </c>
      <c r="P15" s="667">
        <v>231</v>
      </c>
      <c r="Q15" s="667"/>
      <c r="R15" s="667">
        <v>0</v>
      </c>
      <c r="S15" s="667">
        <v>0</v>
      </c>
      <c r="T15" s="667">
        <v>0</v>
      </c>
    </row>
    <row r="16" spans="1:21" x14ac:dyDescent="0.2">
      <c r="A16" s="30" t="s">
        <v>33</v>
      </c>
      <c r="B16" s="667">
        <f t="shared" si="1"/>
        <v>1830</v>
      </c>
      <c r="C16" s="667">
        <f t="shared" si="0"/>
        <v>841</v>
      </c>
      <c r="D16" s="667">
        <f t="shared" si="0"/>
        <v>989</v>
      </c>
      <c r="E16" s="667"/>
      <c r="F16" s="667">
        <v>47</v>
      </c>
      <c r="G16" s="667">
        <v>23</v>
      </c>
      <c r="H16" s="667">
        <v>24</v>
      </c>
      <c r="I16" s="667"/>
      <c r="J16" s="667">
        <v>627</v>
      </c>
      <c r="K16" s="667">
        <v>326</v>
      </c>
      <c r="L16" s="667">
        <v>301</v>
      </c>
      <c r="M16" s="667"/>
      <c r="N16" s="667">
        <v>575</v>
      </c>
      <c r="O16" s="667">
        <v>267</v>
      </c>
      <c r="P16" s="667">
        <v>308</v>
      </c>
      <c r="Q16" s="667"/>
      <c r="R16" s="667">
        <v>581</v>
      </c>
      <c r="S16" s="667">
        <v>225</v>
      </c>
      <c r="T16" s="667">
        <v>356</v>
      </c>
    </row>
    <row r="17" spans="1:20" x14ac:dyDescent="0.2">
      <c r="A17" s="30" t="s">
        <v>56</v>
      </c>
      <c r="B17" s="667">
        <f t="shared" si="1"/>
        <v>1790</v>
      </c>
      <c r="C17" s="667">
        <f t="shared" si="0"/>
        <v>855</v>
      </c>
      <c r="D17" s="667">
        <f t="shared" si="0"/>
        <v>935</v>
      </c>
      <c r="E17" s="667"/>
      <c r="F17" s="667">
        <v>0</v>
      </c>
      <c r="G17" s="667">
        <v>0</v>
      </c>
      <c r="H17" s="667">
        <v>0</v>
      </c>
      <c r="I17" s="667"/>
      <c r="J17" s="667">
        <v>572</v>
      </c>
      <c r="K17" s="667">
        <v>335</v>
      </c>
      <c r="L17" s="667">
        <v>237</v>
      </c>
      <c r="M17" s="667"/>
      <c r="N17" s="667">
        <v>948</v>
      </c>
      <c r="O17" s="667">
        <v>468</v>
      </c>
      <c r="P17" s="667">
        <v>480</v>
      </c>
      <c r="Q17" s="667"/>
      <c r="R17" s="667">
        <v>270</v>
      </c>
      <c r="S17" s="667">
        <v>52</v>
      </c>
      <c r="T17" s="667">
        <v>218</v>
      </c>
    </row>
    <row r="18" spans="1:20" x14ac:dyDescent="0.2">
      <c r="A18" s="30" t="s">
        <v>57</v>
      </c>
      <c r="B18" s="667">
        <f t="shared" si="1"/>
        <v>940</v>
      </c>
      <c r="C18" s="667">
        <f t="shared" si="0"/>
        <v>305</v>
      </c>
      <c r="D18" s="667">
        <f t="shared" si="0"/>
        <v>635</v>
      </c>
      <c r="E18" s="667"/>
      <c r="F18" s="667">
        <v>64</v>
      </c>
      <c r="G18" s="667">
        <v>20</v>
      </c>
      <c r="H18" s="667">
        <v>44</v>
      </c>
      <c r="I18" s="667"/>
      <c r="J18" s="667">
        <v>261</v>
      </c>
      <c r="K18" s="667">
        <v>113</v>
      </c>
      <c r="L18" s="667">
        <v>148</v>
      </c>
      <c r="M18" s="667"/>
      <c r="N18" s="667">
        <v>234</v>
      </c>
      <c r="O18" s="667">
        <v>84</v>
      </c>
      <c r="P18" s="667">
        <v>150</v>
      </c>
      <c r="Q18" s="667"/>
      <c r="R18" s="667">
        <v>381</v>
      </c>
      <c r="S18" s="667">
        <v>88</v>
      </c>
      <c r="T18" s="667">
        <v>293</v>
      </c>
    </row>
    <row r="19" spans="1:20" x14ac:dyDescent="0.2">
      <c r="A19" s="30" t="s">
        <v>58</v>
      </c>
      <c r="B19" s="667">
        <f t="shared" si="1"/>
        <v>1900</v>
      </c>
      <c r="C19" s="667">
        <f t="shared" si="0"/>
        <v>666</v>
      </c>
      <c r="D19" s="667">
        <f t="shared" si="0"/>
        <v>1234</v>
      </c>
      <c r="E19" s="667"/>
      <c r="F19" s="667">
        <v>150</v>
      </c>
      <c r="G19" s="667">
        <v>57</v>
      </c>
      <c r="H19" s="667">
        <v>93</v>
      </c>
      <c r="I19" s="667"/>
      <c r="J19" s="667">
        <v>696</v>
      </c>
      <c r="K19" s="667">
        <v>298</v>
      </c>
      <c r="L19" s="667">
        <v>398</v>
      </c>
      <c r="M19" s="667"/>
      <c r="N19" s="667">
        <v>696</v>
      </c>
      <c r="O19" s="667">
        <v>222</v>
      </c>
      <c r="P19" s="667">
        <v>474</v>
      </c>
      <c r="Q19" s="667"/>
      <c r="R19" s="667">
        <v>358</v>
      </c>
      <c r="S19" s="667">
        <v>89</v>
      </c>
      <c r="T19" s="667">
        <v>269</v>
      </c>
    </row>
    <row r="20" spans="1:20" ht="13.5" thickBot="1" x14ac:dyDescent="0.25">
      <c r="A20" s="25" t="s">
        <v>59</v>
      </c>
      <c r="B20" s="669">
        <f t="shared" si="1"/>
        <v>730</v>
      </c>
      <c r="C20" s="669">
        <f t="shared" si="0"/>
        <v>297</v>
      </c>
      <c r="D20" s="669">
        <f t="shared" si="0"/>
        <v>433</v>
      </c>
      <c r="E20" s="669"/>
      <c r="F20" s="669">
        <v>0</v>
      </c>
      <c r="G20" s="669">
        <v>0</v>
      </c>
      <c r="H20" s="669">
        <v>0</v>
      </c>
      <c r="I20" s="669"/>
      <c r="J20" s="669">
        <v>221</v>
      </c>
      <c r="K20" s="669">
        <v>93</v>
      </c>
      <c r="L20" s="669">
        <v>128</v>
      </c>
      <c r="M20" s="669"/>
      <c r="N20" s="669">
        <v>315</v>
      </c>
      <c r="O20" s="669">
        <v>140</v>
      </c>
      <c r="P20" s="669">
        <v>175</v>
      </c>
      <c r="Q20" s="669"/>
      <c r="R20" s="669">
        <v>194</v>
      </c>
      <c r="S20" s="669">
        <v>64</v>
      </c>
      <c r="T20" s="669">
        <v>130</v>
      </c>
    </row>
    <row r="21" spans="1:20" ht="15" customHeight="1" x14ac:dyDescent="0.2">
      <c r="A21" s="35" t="s">
        <v>24</v>
      </c>
      <c r="Q21" s="37"/>
      <c r="R21" s="37"/>
      <c r="S21" s="37"/>
    </row>
    <row r="22" spans="1:20" x14ac:dyDescent="0.2">
      <c r="A22" s="37"/>
      <c r="L22" s="24"/>
      <c r="M22" s="24"/>
      <c r="N22" s="24"/>
      <c r="Q22" s="37"/>
      <c r="R22" s="37"/>
      <c r="S22" s="37"/>
    </row>
    <row r="23" spans="1:20" x14ac:dyDescent="0.2">
      <c r="A23" s="37"/>
      <c r="Q23" s="37"/>
      <c r="R23" s="37"/>
      <c r="S23" s="37"/>
    </row>
  </sheetData>
  <mergeCells count="12">
    <mergeCell ref="A1:T1"/>
    <mergeCell ref="A2:T2"/>
    <mergeCell ref="A3:T3"/>
    <mergeCell ref="A4:T4"/>
    <mergeCell ref="A5:T5"/>
    <mergeCell ref="A6:T6"/>
    <mergeCell ref="A7:A8"/>
    <mergeCell ref="B7:D7"/>
    <mergeCell ref="F7:H7"/>
    <mergeCell ref="J7:L7"/>
    <mergeCell ref="N7:P7"/>
    <mergeCell ref="R7:T7"/>
  </mergeCells>
  <conditionalFormatting sqref="B10:T20">
    <cfRule type="cellIs" dxfId="78" priority="1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0"/>
  <sheetViews>
    <sheetView showGridLines="0" zoomScaleNormal="100" zoomScaleSheetLayoutView="100" workbookViewId="0">
      <selection activeCell="Q15" sqref="Q15"/>
    </sheetView>
  </sheetViews>
  <sheetFormatPr baseColWidth="10" defaultColWidth="11" defaultRowHeight="12.75" x14ac:dyDescent="0.2"/>
  <cols>
    <col min="1" max="1" width="10.125" style="168" customWidth="1"/>
    <col min="2" max="4" width="5.625" style="176" customWidth="1"/>
    <col min="5" max="5" width="1.25" style="176" customWidth="1"/>
    <col min="6" max="8" width="5.25" style="176" customWidth="1"/>
    <col min="9" max="9" width="1.25" style="176" customWidth="1"/>
    <col min="10" max="12" width="5.25" style="176" customWidth="1"/>
    <col min="13" max="13" width="1.25" style="176" customWidth="1"/>
    <col min="14" max="16" width="5.25" style="176" customWidth="1"/>
    <col min="17" max="16384" width="11" style="134"/>
  </cols>
  <sheetData>
    <row r="1" spans="1:20" ht="15" customHeight="1" x14ac:dyDescent="0.25">
      <c r="A1" s="796" t="s">
        <v>865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425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ht="15" x14ac:dyDescent="0.25">
      <c r="A3" s="797" t="s">
        <v>744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20" s="24" customFormat="1" ht="15" x14ac:dyDescent="0.25">
      <c r="A4" s="833" t="s">
        <v>48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361"/>
      <c r="R4" s="361"/>
      <c r="S4" s="361"/>
      <c r="T4" s="361"/>
    </row>
    <row r="5" spans="1:20" ht="15" x14ac:dyDescent="0.25">
      <c r="A5" s="797" t="s">
        <v>91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0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0" s="503" customFormat="1" ht="17.25" customHeight="1" x14ac:dyDescent="0.25">
      <c r="A7" s="804" t="s">
        <v>256</v>
      </c>
      <c r="B7" s="840" t="s">
        <v>0</v>
      </c>
      <c r="C7" s="840"/>
      <c r="D7" s="840"/>
      <c r="E7" s="502"/>
      <c r="F7" s="848" t="s">
        <v>50</v>
      </c>
      <c r="G7" s="848"/>
      <c r="H7" s="848"/>
      <c r="I7" s="666"/>
      <c r="J7" s="848" t="s">
        <v>51</v>
      </c>
      <c r="K7" s="848"/>
      <c r="L7" s="848"/>
      <c r="M7" s="666"/>
      <c r="N7" s="848" t="s">
        <v>209</v>
      </c>
      <c r="O7" s="848"/>
      <c r="P7" s="848"/>
    </row>
    <row r="8" spans="1:20" s="503" customFormat="1" ht="27.75" customHeight="1" x14ac:dyDescent="0.25">
      <c r="A8" s="804"/>
      <c r="B8" s="504" t="s">
        <v>0</v>
      </c>
      <c r="C8" s="504" t="s">
        <v>15</v>
      </c>
      <c r="D8" s="504" t="s">
        <v>16</v>
      </c>
      <c r="E8" s="505"/>
      <c r="F8" s="504" t="s">
        <v>0</v>
      </c>
      <c r="G8" s="504" t="s">
        <v>15</v>
      </c>
      <c r="H8" s="504" t="s">
        <v>16</v>
      </c>
      <c r="I8" s="504"/>
      <c r="J8" s="504" t="s">
        <v>0</v>
      </c>
      <c r="K8" s="504" t="s">
        <v>15</v>
      </c>
      <c r="L8" s="504" t="s">
        <v>16</v>
      </c>
      <c r="M8" s="505"/>
      <c r="N8" s="504" t="s">
        <v>0</v>
      </c>
      <c r="O8" s="504" t="s">
        <v>15</v>
      </c>
      <c r="P8" s="504" t="s">
        <v>16</v>
      </c>
    </row>
    <row r="9" spans="1:20" s="169" customFormat="1" x14ac:dyDescent="0.2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</row>
    <row r="10" spans="1:20" s="555" customFormat="1" x14ac:dyDescent="0.2">
      <c r="A10" s="173" t="s">
        <v>0</v>
      </c>
      <c r="B10" s="554">
        <f>SUM(B11:B27)</f>
        <v>9284</v>
      </c>
      <c r="C10" s="554">
        <f>SUM(C11:C27)</f>
        <v>3873</v>
      </c>
      <c r="D10" s="554">
        <f>SUM(D11:D27)</f>
        <v>5411</v>
      </c>
      <c r="E10" s="554"/>
      <c r="F10" s="554">
        <f>SUM(F11:F27)</f>
        <v>276</v>
      </c>
      <c r="G10" s="554">
        <f>SUM(G11:G27)</f>
        <v>104</v>
      </c>
      <c r="H10" s="554">
        <f>SUM(H11:H27)</f>
        <v>172</v>
      </c>
      <c r="I10" s="554"/>
      <c r="J10" s="554">
        <f>SUM(J11:J27)</f>
        <v>3376</v>
      </c>
      <c r="K10" s="554">
        <f>SUM(K11:K27)</f>
        <v>1599</v>
      </c>
      <c r="L10" s="554">
        <f>SUM(L11:L27)</f>
        <v>1777</v>
      </c>
      <c r="M10" s="554"/>
      <c r="N10" s="554">
        <f>SUM(N11:N27)</f>
        <v>5632</v>
      </c>
      <c r="O10" s="554">
        <f>SUM(O11:O27)</f>
        <v>2170</v>
      </c>
      <c r="P10" s="554">
        <f>SUM(P11:P27)</f>
        <v>3462</v>
      </c>
    </row>
    <row r="11" spans="1:20" x14ac:dyDescent="0.2">
      <c r="A11" s="188">
        <v>14</v>
      </c>
      <c r="B11" s="524">
        <f t="shared" ref="B11:C27" si="0">+F11+J11+N11</f>
        <v>7</v>
      </c>
      <c r="C11" s="524">
        <f t="shared" si="0"/>
        <v>4</v>
      </c>
      <c r="D11" s="524">
        <f t="shared" ref="D11:D27" si="1">+B11-C11</f>
        <v>3</v>
      </c>
      <c r="E11" s="537"/>
      <c r="F11" s="522">
        <v>2</v>
      </c>
      <c r="G11" s="522">
        <v>2</v>
      </c>
      <c r="H11" s="522">
        <v>0</v>
      </c>
      <c r="I11" s="522"/>
      <c r="J11" s="522">
        <v>5</v>
      </c>
      <c r="K11" s="522">
        <v>2</v>
      </c>
      <c r="L11" s="522">
        <v>3</v>
      </c>
      <c r="M11" s="522"/>
      <c r="N11" s="522">
        <v>0</v>
      </c>
      <c r="O11" s="522">
        <v>0</v>
      </c>
      <c r="P11" s="522">
        <v>0</v>
      </c>
    </row>
    <row r="12" spans="1:20" x14ac:dyDescent="0.2">
      <c r="A12" s="188">
        <v>15</v>
      </c>
      <c r="B12" s="524">
        <f t="shared" si="0"/>
        <v>227</v>
      </c>
      <c r="C12" s="524">
        <f t="shared" si="0"/>
        <v>143</v>
      </c>
      <c r="D12" s="524">
        <f t="shared" si="1"/>
        <v>84</v>
      </c>
      <c r="E12" s="538"/>
      <c r="F12" s="541">
        <v>7</v>
      </c>
      <c r="G12" s="541">
        <v>2</v>
      </c>
      <c r="H12" s="541">
        <v>5</v>
      </c>
      <c r="I12" s="541"/>
      <c r="J12" s="541">
        <v>198</v>
      </c>
      <c r="K12" s="541">
        <v>129</v>
      </c>
      <c r="L12" s="541">
        <v>69</v>
      </c>
      <c r="M12" s="541"/>
      <c r="N12" s="541">
        <v>22</v>
      </c>
      <c r="O12" s="541">
        <v>12</v>
      </c>
      <c r="P12" s="541">
        <v>10</v>
      </c>
    </row>
    <row r="13" spans="1:20" x14ac:dyDescent="0.2">
      <c r="A13" s="188">
        <v>16</v>
      </c>
      <c r="B13" s="524">
        <f t="shared" si="0"/>
        <v>504</v>
      </c>
      <c r="C13" s="524">
        <f t="shared" si="0"/>
        <v>285</v>
      </c>
      <c r="D13" s="524">
        <f t="shared" si="1"/>
        <v>219</v>
      </c>
      <c r="E13" s="538"/>
      <c r="F13" s="541">
        <v>4</v>
      </c>
      <c r="G13" s="541">
        <v>4</v>
      </c>
      <c r="H13" s="541">
        <v>0</v>
      </c>
      <c r="I13" s="541"/>
      <c r="J13" s="541">
        <v>329</v>
      </c>
      <c r="K13" s="541">
        <v>202</v>
      </c>
      <c r="L13" s="541">
        <v>127</v>
      </c>
      <c r="M13" s="541"/>
      <c r="N13" s="541">
        <v>171</v>
      </c>
      <c r="O13" s="541">
        <v>79</v>
      </c>
      <c r="P13" s="541">
        <v>92</v>
      </c>
    </row>
    <row r="14" spans="1:20" x14ac:dyDescent="0.2">
      <c r="A14" s="188">
        <v>17</v>
      </c>
      <c r="B14" s="524">
        <f t="shared" si="0"/>
        <v>749</v>
      </c>
      <c r="C14" s="524">
        <f t="shared" si="0"/>
        <v>415</v>
      </c>
      <c r="D14" s="524">
        <f t="shared" si="1"/>
        <v>334</v>
      </c>
      <c r="E14" s="524"/>
      <c r="F14" s="522">
        <v>5</v>
      </c>
      <c r="G14" s="522">
        <v>4</v>
      </c>
      <c r="H14" s="522">
        <v>1</v>
      </c>
      <c r="I14" s="534"/>
      <c r="J14" s="522">
        <v>352</v>
      </c>
      <c r="K14" s="522">
        <v>212</v>
      </c>
      <c r="L14" s="522">
        <v>140</v>
      </c>
      <c r="M14" s="534"/>
      <c r="N14" s="522">
        <v>392</v>
      </c>
      <c r="O14" s="522">
        <v>199</v>
      </c>
      <c r="P14" s="522">
        <v>193</v>
      </c>
    </row>
    <row r="15" spans="1:20" x14ac:dyDescent="0.2">
      <c r="A15" s="188">
        <v>18</v>
      </c>
      <c r="B15" s="524">
        <f t="shared" si="0"/>
        <v>834</v>
      </c>
      <c r="C15" s="524">
        <f t="shared" si="0"/>
        <v>415</v>
      </c>
      <c r="D15" s="524">
        <f t="shared" si="1"/>
        <v>419</v>
      </c>
      <c r="E15" s="524"/>
      <c r="F15" s="534">
        <v>6</v>
      </c>
      <c r="G15" s="534">
        <v>3</v>
      </c>
      <c r="H15" s="534">
        <v>3</v>
      </c>
      <c r="I15" s="534"/>
      <c r="J15" s="534">
        <v>214</v>
      </c>
      <c r="K15" s="534">
        <v>115</v>
      </c>
      <c r="L15" s="534">
        <v>99</v>
      </c>
      <c r="M15" s="534"/>
      <c r="N15" s="534">
        <v>614</v>
      </c>
      <c r="O15" s="534">
        <v>297</v>
      </c>
      <c r="P15" s="534">
        <v>317</v>
      </c>
    </row>
    <row r="16" spans="1:20" x14ac:dyDescent="0.2">
      <c r="A16" s="188">
        <v>19</v>
      </c>
      <c r="B16" s="524">
        <f t="shared" si="0"/>
        <v>729</v>
      </c>
      <c r="C16" s="524">
        <f t="shared" si="0"/>
        <v>365</v>
      </c>
      <c r="D16" s="524">
        <f t="shared" si="1"/>
        <v>364</v>
      </c>
      <c r="E16" s="524"/>
      <c r="F16" s="534">
        <v>6</v>
      </c>
      <c r="G16" s="534">
        <v>4</v>
      </c>
      <c r="H16" s="534">
        <v>2</v>
      </c>
      <c r="I16" s="534"/>
      <c r="J16" s="534">
        <v>185</v>
      </c>
      <c r="K16" s="534">
        <v>103</v>
      </c>
      <c r="L16" s="534">
        <v>82</v>
      </c>
      <c r="M16" s="534"/>
      <c r="N16" s="534">
        <v>538</v>
      </c>
      <c r="O16" s="534">
        <v>258</v>
      </c>
      <c r="P16" s="534">
        <v>280</v>
      </c>
    </row>
    <row r="17" spans="1:16" x14ac:dyDescent="0.2">
      <c r="A17" s="188">
        <v>20</v>
      </c>
      <c r="B17" s="524">
        <f t="shared" si="0"/>
        <v>546</v>
      </c>
      <c r="C17" s="524">
        <f t="shared" si="0"/>
        <v>257</v>
      </c>
      <c r="D17" s="524">
        <f t="shared" si="1"/>
        <v>289</v>
      </c>
      <c r="E17" s="524"/>
      <c r="F17" s="534">
        <v>4</v>
      </c>
      <c r="G17" s="534">
        <v>0</v>
      </c>
      <c r="H17" s="534">
        <v>4</v>
      </c>
      <c r="I17" s="534"/>
      <c r="J17" s="534">
        <v>118</v>
      </c>
      <c r="K17" s="534">
        <v>59</v>
      </c>
      <c r="L17" s="534">
        <v>59</v>
      </c>
      <c r="M17" s="534"/>
      <c r="N17" s="534">
        <v>424</v>
      </c>
      <c r="O17" s="534">
        <v>198</v>
      </c>
      <c r="P17" s="534">
        <v>226</v>
      </c>
    </row>
    <row r="18" spans="1:16" x14ac:dyDescent="0.2">
      <c r="A18" s="188">
        <v>21</v>
      </c>
      <c r="B18" s="524">
        <f t="shared" si="0"/>
        <v>459</v>
      </c>
      <c r="C18" s="524">
        <f t="shared" si="0"/>
        <v>195</v>
      </c>
      <c r="D18" s="524">
        <f t="shared" si="1"/>
        <v>264</v>
      </c>
      <c r="E18" s="524"/>
      <c r="F18" s="534">
        <v>5</v>
      </c>
      <c r="G18" s="534">
        <v>4</v>
      </c>
      <c r="H18" s="534">
        <v>1</v>
      </c>
      <c r="I18" s="534"/>
      <c r="J18" s="534">
        <v>127</v>
      </c>
      <c r="K18" s="534">
        <v>50</v>
      </c>
      <c r="L18" s="534">
        <v>77</v>
      </c>
      <c r="M18" s="534"/>
      <c r="N18" s="534">
        <v>327</v>
      </c>
      <c r="O18" s="534">
        <v>141</v>
      </c>
      <c r="P18" s="534">
        <v>186</v>
      </c>
    </row>
    <row r="19" spans="1:16" x14ac:dyDescent="0.2">
      <c r="A19" s="188">
        <v>22</v>
      </c>
      <c r="B19" s="524">
        <f t="shared" si="0"/>
        <v>363</v>
      </c>
      <c r="C19" s="524">
        <f t="shared" si="0"/>
        <v>154</v>
      </c>
      <c r="D19" s="524">
        <f t="shared" si="1"/>
        <v>209</v>
      </c>
      <c r="E19" s="538"/>
      <c r="F19" s="522">
        <v>5</v>
      </c>
      <c r="G19" s="522">
        <v>3</v>
      </c>
      <c r="H19" s="522">
        <v>2</v>
      </c>
      <c r="I19" s="541"/>
      <c r="J19" s="522">
        <v>117</v>
      </c>
      <c r="K19" s="522">
        <v>59</v>
      </c>
      <c r="L19" s="522">
        <v>58</v>
      </c>
      <c r="M19" s="541"/>
      <c r="N19" s="522">
        <v>241</v>
      </c>
      <c r="O19" s="522">
        <v>92</v>
      </c>
      <c r="P19" s="522">
        <v>149</v>
      </c>
    </row>
    <row r="20" spans="1:16" x14ac:dyDescent="0.2">
      <c r="A20" s="188">
        <v>23</v>
      </c>
      <c r="B20" s="524">
        <f t="shared" si="0"/>
        <v>346</v>
      </c>
      <c r="C20" s="524">
        <f t="shared" si="0"/>
        <v>123</v>
      </c>
      <c r="D20" s="524">
        <f t="shared" si="1"/>
        <v>223</v>
      </c>
      <c r="E20" s="524"/>
      <c r="F20" s="534">
        <v>4</v>
      </c>
      <c r="G20" s="534">
        <v>2</v>
      </c>
      <c r="H20" s="534">
        <v>2</v>
      </c>
      <c r="I20" s="534"/>
      <c r="J20" s="534">
        <v>110</v>
      </c>
      <c r="K20" s="534">
        <v>44</v>
      </c>
      <c r="L20" s="534">
        <v>66</v>
      </c>
      <c r="M20" s="534"/>
      <c r="N20" s="534">
        <v>232</v>
      </c>
      <c r="O20" s="534">
        <v>77</v>
      </c>
      <c r="P20" s="534">
        <v>155</v>
      </c>
    </row>
    <row r="21" spans="1:16" x14ac:dyDescent="0.2">
      <c r="A21" s="188">
        <v>24</v>
      </c>
      <c r="B21" s="524">
        <f t="shared" si="0"/>
        <v>329</v>
      </c>
      <c r="C21" s="524">
        <f t="shared" si="0"/>
        <v>120</v>
      </c>
      <c r="D21" s="524">
        <f t="shared" si="1"/>
        <v>209</v>
      </c>
      <c r="E21" s="524"/>
      <c r="F21" s="534">
        <v>4</v>
      </c>
      <c r="G21" s="534">
        <v>0</v>
      </c>
      <c r="H21" s="534">
        <v>4</v>
      </c>
      <c r="I21" s="534"/>
      <c r="J21" s="534">
        <v>116</v>
      </c>
      <c r="K21" s="534">
        <v>50</v>
      </c>
      <c r="L21" s="534">
        <v>66</v>
      </c>
      <c r="M21" s="534"/>
      <c r="N21" s="534">
        <v>209</v>
      </c>
      <c r="O21" s="534">
        <v>70</v>
      </c>
      <c r="P21" s="534">
        <v>139</v>
      </c>
    </row>
    <row r="22" spans="1:16" x14ac:dyDescent="0.2">
      <c r="A22" s="165" t="s">
        <v>236</v>
      </c>
      <c r="B22" s="524">
        <f t="shared" si="0"/>
        <v>1326</v>
      </c>
      <c r="C22" s="524">
        <f t="shared" si="0"/>
        <v>511</v>
      </c>
      <c r="D22" s="524">
        <f t="shared" si="1"/>
        <v>815</v>
      </c>
      <c r="E22" s="524"/>
      <c r="F22" s="534">
        <v>30</v>
      </c>
      <c r="G22" s="534">
        <v>16</v>
      </c>
      <c r="H22" s="534">
        <v>14</v>
      </c>
      <c r="I22" s="534"/>
      <c r="J22" s="534">
        <v>438</v>
      </c>
      <c r="K22" s="534">
        <v>194</v>
      </c>
      <c r="L22" s="534">
        <v>244</v>
      </c>
      <c r="M22" s="534"/>
      <c r="N22" s="534">
        <v>858</v>
      </c>
      <c r="O22" s="534">
        <v>301</v>
      </c>
      <c r="P22" s="534">
        <v>557</v>
      </c>
    </row>
    <row r="23" spans="1:16" x14ac:dyDescent="0.2">
      <c r="A23" s="165" t="s">
        <v>237</v>
      </c>
      <c r="B23" s="524">
        <f t="shared" si="0"/>
        <v>1073</v>
      </c>
      <c r="C23" s="524">
        <f t="shared" si="0"/>
        <v>355</v>
      </c>
      <c r="D23" s="524">
        <f t="shared" si="1"/>
        <v>718</v>
      </c>
      <c r="E23" s="524"/>
      <c r="F23" s="534">
        <v>34</v>
      </c>
      <c r="G23" s="534">
        <v>10</v>
      </c>
      <c r="H23" s="534">
        <v>24</v>
      </c>
      <c r="I23" s="534"/>
      <c r="J23" s="534">
        <v>381</v>
      </c>
      <c r="K23" s="534">
        <v>155</v>
      </c>
      <c r="L23" s="534">
        <v>226</v>
      </c>
      <c r="M23" s="534"/>
      <c r="N23" s="534">
        <v>658</v>
      </c>
      <c r="O23" s="534">
        <v>190</v>
      </c>
      <c r="P23" s="534">
        <v>468</v>
      </c>
    </row>
    <row r="24" spans="1:16" x14ac:dyDescent="0.2">
      <c r="A24" s="165" t="s">
        <v>238</v>
      </c>
      <c r="B24" s="524">
        <f t="shared" si="0"/>
        <v>884</v>
      </c>
      <c r="C24" s="524">
        <f t="shared" si="0"/>
        <v>260</v>
      </c>
      <c r="D24" s="524">
        <f t="shared" si="1"/>
        <v>624</v>
      </c>
      <c r="E24" s="524"/>
      <c r="F24" s="534">
        <v>51</v>
      </c>
      <c r="G24" s="534">
        <v>17</v>
      </c>
      <c r="H24" s="534">
        <v>34</v>
      </c>
      <c r="I24" s="534"/>
      <c r="J24" s="534">
        <v>351</v>
      </c>
      <c r="K24" s="534">
        <v>114</v>
      </c>
      <c r="L24" s="534">
        <v>237</v>
      </c>
      <c r="M24" s="534"/>
      <c r="N24" s="534">
        <v>482</v>
      </c>
      <c r="O24" s="534">
        <v>129</v>
      </c>
      <c r="P24" s="534">
        <v>353</v>
      </c>
    </row>
    <row r="25" spans="1:16" x14ac:dyDescent="0.2">
      <c r="A25" s="165" t="s">
        <v>239</v>
      </c>
      <c r="B25" s="524">
        <f t="shared" si="0"/>
        <v>461</v>
      </c>
      <c r="C25" s="524">
        <f t="shared" si="0"/>
        <v>137</v>
      </c>
      <c r="D25" s="524">
        <f t="shared" si="1"/>
        <v>324</v>
      </c>
      <c r="E25" s="524"/>
      <c r="F25" s="534">
        <v>43</v>
      </c>
      <c r="G25" s="534">
        <v>13</v>
      </c>
      <c r="H25" s="534">
        <v>30</v>
      </c>
      <c r="I25" s="534"/>
      <c r="J25" s="534">
        <v>158</v>
      </c>
      <c r="K25" s="534">
        <v>52</v>
      </c>
      <c r="L25" s="534">
        <v>106</v>
      </c>
      <c r="M25" s="534"/>
      <c r="N25" s="534">
        <v>260</v>
      </c>
      <c r="O25" s="534">
        <v>72</v>
      </c>
      <c r="P25" s="534">
        <v>188</v>
      </c>
    </row>
    <row r="26" spans="1:16" x14ac:dyDescent="0.2">
      <c r="A26" s="165" t="s">
        <v>240</v>
      </c>
      <c r="B26" s="524">
        <f t="shared" si="0"/>
        <v>229</v>
      </c>
      <c r="C26" s="524">
        <f t="shared" si="0"/>
        <v>72</v>
      </c>
      <c r="D26" s="524">
        <f t="shared" si="1"/>
        <v>157</v>
      </c>
      <c r="E26" s="524"/>
      <c r="F26" s="534">
        <v>24</v>
      </c>
      <c r="G26" s="534">
        <v>9</v>
      </c>
      <c r="H26" s="534">
        <v>15</v>
      </c>
      <c r="I26" s="534"/>
      <c r="J26" s="534">
        <v>96</v>
      </c>
      <c r="K26" s="534">
        <v>35</v>
      </c>
      <c r="L26" s="534">
        <v>61</v>
      </c>
      <c r="M26" s="534"/>
      <c r="N26" s="534">
        <v>109</v>
      </c>
      <c r="O26" s="534">
        <v>28</v>
      </c>
      <c r="P26" s="534">
        <v>81</v>
      </c>
    </row>
    <row r="27" spans="1:16" ht="13.5" thickBot="1" x14ac:dyDescent="0.25">
      <c r="A27" s="256" t="s">
        <v>241</v>
      </c>
      <c r="B27" s="524">
        <f t="shared" si="0"/>
        <v>218</v>
      </c>
      <c r="C27" s="524">
        <f t="shared" si="0"/>
        <v>62</v>
      </c>
      <c r="D27" s="524">
        <f t="shared" si="1"/>
        <v>156</v>
      </c>
      <c r="E27" s="524"/>
      <c r="F27" s="534">
        <v>42</v>
      </c>
      <c r="G27" s="534">
        <v>11</v>
      </c>
      <c r="H27" s="534">
        <v>31</v>
      </c>
      <c r="I27" s="534"/>
      <c r="J27" s="534">
        <v>81</v>
      </c>
      <c r="K27" s="534">
        <v>24</v>
      </c>
      <c r="L27" s="534">
        <v>57</v>
      </c>
      <c r="M27" s="534"/>
      <c r="N27" s="534">
        <v>95</v>
      </c>
      <c r="O27" s="534">
        <v>27</v>
      </c>
      <c r="P27" s="534">
        <v>68</v>
      </c>
    </row>
    <row r="28" spans="1:16" s="371" customFormat="1" ht="15" customHeight="1" x14ac:dyDescent="0.2">
      <c r="A28" s="802" t="s">
        <v>492</v>
      </c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</row>
    <row r="29" spans="1:16" s="371" customFormat="1" ht="15" customHeight="1" x14ac:dyDescent="0.2">
      <c r="A29" s="803"/>
      <c r="B29" s="803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</row>
    <row r="30" spans="1:16" s="371" customFormat="1" ht="15" customHeight="1" x14ac:dyDescent="0.2">
      <c r="A30" s="35" t="s">
        <v>24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</row>
  </sheetData>
  <mergeCells count="12">
    <mergeCell ref="A28:P29"/>
    <mergeCell ref="A7:A8"/>
    <mergeCell ref="B7:D7"/>
    <mergeCell ref="A1:P1"/>
    <mergeCell ref="A2:P2"/>
    <mergeCell ref="A3:P3"/>
    <mergeCell ref="A5:P5"/>
    <mergeCell ref="A6:P6"/>
    <mergeCell ref="F7:H7"/>
    <mergeCell ref="J7:L7"/>
    <mergeCell ref="N7:P7"/>
    <mergeCell ref="A4:P4"/>
  </mergeCells>
  <conditionalFormatting sqref="M10 E11:P14 B11:D27">
    <cfRule type="cellIs" dxfId="77" priority="13" operator="equal">
      <formula>0</formula>
    </cfRule>
  </conditionalFormatting>
  <conditionalFormatting sqref="F19:H19">
    <cfRule type="cellIs" dxfId="76" priority="5" operator="equal">
      <formula>0</formula>
    </cfRule>
  </conditionalFormatting>
  <conditionalFormatting sqref="B10:I10">
    <cfRule type="cellIs" dxfId="75" priority="12" operator="equal">
      <formula>0</formula>
    </cfRule>
  </conditionalFormatting>
  <conditionalFormatting sqref="E19 I19 M19">
    <cfRule type="cellIs" dxfId="74" priority="6" operator="equal">
      <formula>0</formula>
    </cfRule>
  </conditionalFormatting>
  <conditionalFormatting sqref="J19:L19">
    <cfRule type="cellIs" dxfId="73" priority="4" operator="equal">
      <formula>0</formula>
    </cfRule>
  </conditionalFormatting>
  <conditionalFormatting sqref="N19:P19">
    <cfRule type="cellIs" dxfId="72" priority="3" operator="equal">
      <formula>0</formula>
    </cfRule>
  </conditionalFormatting>
  <conditionalFormatting sqref="J10:L10">
    <cfRule type="cellIs" dxfId="71" priority="2" operator="equal">
      <formula>0</formula>
    </cfRule>
  </conditionalFormatting>
  <conditionalFormatting sqref="N10:P10">
    <cfRule type="cellIs" dxfId="70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40"/>
  <sheetViews>
    <sheetView showGridLines="0" zoomScaleNormal="100" zoomScaleSheetLayoutView="100" workbookViewId="0">
      <selection activeCell="A25" sqref="A25"/>
    </sheetView>
  </sheetViews>
  <sheetFormatPr baseColWidth="10" defaultColWidth="11" defaultRowHeight="12.75" x14ac:dyDescent="0.2"/>
  <cols>
    <col min="1" max="1" width="31.375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3" width="1" style="176" customWidth="1"/>
    <col min="14" max="16" width="5.75" style="176" customWidth="1"/>
    <col min="17" max="16384" width="11" style="134"/>
  </cols>
  <sheetData>
    <row r="1" spans="1:20" ht="15" customHeight="1" x14ac:dyDescent="0.25">
      <c r="A1" s="796" t="s">
        <v>864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426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ht="15" customHeight="1" x14ac:dyDescent="0.25">
      <c r="A3" s="816" t="s">
        <v>625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</row>
    <row r="4" spans="1:20" s="24" customFormat="1" ht="15" x14ac:dyDescent="0.25">
      <c r="A4" s="833" t="s">
        <v>48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361"/>
      <c r="R4" s="361"/>
      <c r="S4" s="361"/>
      <c r="T4" s="361"/>
    </row>
    <row r="5" spans="1:20" ht="15" x14ac:dyDescent="0.25">
      <c r="A5" s="797" t="s">
        <v>745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0" ht="15" x14ac:dyDescent="0.25">
      <c r="A6" s="797" t="s">
        <v>91</v>
      </c>
      <c r="B6" s="797"/>
      <c r="C6" s="797"/>
      <c r="D6" s="797"/>
      <c r="E6" s="797"/>
      <c r="F6" s="797"/>
      <c r="G6" s="797"/>
      <c r="H6" s="797"/>
      <c r="I6" s="797"/>
      <c r="J6" s="797"/>
      <c r="K6" s="797"/>
      <c r="L6" s="797"/>
      <c r="M6" s="797"/>
      <c r="N6" s="797"/>
      <c r="O6" s="797"/>
      <c r="P6" s="797"/>
    </row>
    <row r="7" spans="1:20" ht="15" x14ac:dyDescent="0.25">
      <c r="A7" s="798" t="s">
        <v>210</v>
      </c>
      <c r="B7" s="798"/>
      <c r="C7" s="798"/>
      <c r="D7" s="798"/>
      <c r="E7" s="798"/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</row>
    <row r="8" spans="1:20" s="503" customFormat="1" ht="16.5" customHeight="1" x14ac:dyDescent="0.25">
      <c r="A8" s="800" t="s">
        <v>405</v>
      </c>
      <c r="B8" s="840" t="s">
        <v>0</v>
      </c>
      <c r="C8" s="840"/>
      <c r="D8" s="840"/>
      <c r="E8" s="502"/>
      <c r="F8" s="848" t="s">
        <v>50</v>
      </c>
      <c r="G8" s="848"/>
      <c r="H8" s="848"/>
      <c r="I8" s="666"/>
      <c r="J8" s="848" t="s">
        <v>51</v>
      </c>
      <c r="K8" s="848"/>
      <c r="L8" s="848"/>
      <c r="M8" s="666"/>
      <c r="N8" s="848" t="s">
        <v>209</v>
      </c>
      <c r="O8" s="848"/>
      <c r="P8" s="848"/>
    </row>
    <row r="9" spans="1:20" s="503" customFormat="1" ht="27.75" customHeight="1" x14ac:dyDescent="0.25">
      <c r="A9" s="800"/>
      <c r="B9" s="504" t="s">
        <v>0</v>
      </c>
      <c r="C9" s="504" t="s">
        <v>15</v>
      </c>
      <c r="D9" s="504" t="s">
        <v>16</v>
      </c>
      <c r="E9" s="505"/>
      <c r="F9" s="504" t="s">
        <v>0</v>
      </c>
      <c r="G9" s="504" t="s">
        <v>15</v>
      </c>
      <c r="H9" s="504" t="s">
        <v>16</v>
      </c>
      <c r="I9" s="504"/>
      <c r="J9" s="504" t="s">
        <v>0</v>
      </c>
      <c r="K9" s="504" t="s">
        <v>15</v>
      </c>
      <c r="L9" s="504" t="s">
        <v>16</v>
      </c>
      <c r="M9" s="505"/>
      <c r="N9" s="504" t="s">
        <v>0</v>
      </c>
      <c r="O9" s="504" t="s">
        <v>15</v>
      </c>
      <c r="P9" s="504" t="s">
        <v>16</v>
      </c>
    </row>
    <row r="10" spans="1:20" s="169" customFormat="1" ht="15.75" customHeight="1" x14ac:dyDescent="0.2">
      <c r="A10" s="170"/>
      <c r="B10" s="849" t="s">
        <v>419</v>
      </c>
      <c r="C10" s="849"/>
      <c r="D10" s="849"/>
      <c r="E10" s="849"/>
      <c r="F10" s="849"/>
      <c r="G10" s="849"/>
      <c r="H10" s="849"/>
      <c r="I10" s="849"/>
      <c r="J10" s="849"/>
      <c r="K10" s="849"/>
      <c r="L10" s="849"/>
      <c r="M10" s="849"/>
      <c r="N10" s="849"/>
      <c r="O10" s="849"/>
      <c r="P10" s="849"/>
    </row>
    <row r="11" spans="1:20" s="555" customFormat="1" ht="15.75" customHeight="1" x14ac:dyDescent="0.2">
      <c r="A11" s="173" t="s">
        <v>0</v>
      </c>
      <c r="B11" s="230">
        <v>340</v>
      </c>
      <c r="C11" s="230">
        <v>184</v>
      </c>
      <c r="D11" s="230">
        <v>156</v>
      </c>
      <c r="E11" s="230"/>
      <c r="F11" s="230">
        <v>28</v>
      </c>
      <c r="G11" s="230">
        <v>17</v>
      </c>
      <c r="H11" s="230">
        <v>11</v>
      </c>
      <c r="I11" s="230"/>
      <c r="J11" s="230">
        <v>143</v>
      </c>
      <c r="K11" s="230">
        <v>92</v>
      </c>
      <c r="L11" s="230">
        <v>51</v>
      </c>
      <c r="M11" s="230"/>
      <c r="N11" s="230">
        <v>169</v>
      </c>
      <c r="O11" s="230">
        <v>75</v>
      </c>
      <c r="P11" s="230">
        <v>94</v>
      </c>
    </row>
    <row r="12" spans="1:20" s="555" customFormat="1" x14ac:dyDescent="0.2">
      <c r="A12" s="173"/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</row>
    <row r="13" spans="1:20" ht="15.75" customHeight="1" x14ac:dyDescent="0.2">
      <c r="A13" s="253" t="s">
        <v>369</v>
      </c>
      <c r="B13" s="172">
        <f>F13+J13+N13</f>
        <v>7</v>
      </c>
      <c r="C13" s="172">
        <f>G13+K13+O13</f>
        <v>4</v>
      </c>
      <c r="D13" s="172">
        <f>H13+L13+P13</f>
        <v>3</v>
      </c>
      <c r="E13" s="172"/>
      <c r="F13" s="172">
        <v>1</v>
      </c>
      <c r="G13" s="172">
        <v>1</v>
      </c>
      <c r="H13" s="172"/>
      <c r="I13" s="172"/>
      <c r="J13" s="172">
        <v>3</v>
      </c>
      <c r="K13" s="172">
        <v>2</v>
      </c>
      <c r="L13" s="172">
        <v>1</v>
      </c>
      <c r="M13" s="172"/>
      <c r="N13" s="172">
        <v>3</v>
      </c>
      <c r="O13" s="172">
        <v>1</v>
      </c>
      <c r="P13" s="172">
        <v>2</v>
      </c>
    </row>
    <row r="14" spans="1:20" ht="15.75" customHeight="1" x14ac:dyDescent="0.2">
      <c r="A14" s="253" t="s">
        <v>371</v>
      </c>
      <c r="B14" s="172">
        <f t="shared" ref="B14:B25" si="0">F14+J14+N14</f>
        <v>2</v>
      </c>
      <c r="C14" s="172">
        <f t="shared" ref="C14:C25" si="1">G14+K14+O14</f>
        <v>2</v>
      </c>
      <c r="D14" s="172">
        <f t="shared" ref="D14:D25" si="2">H14+L14+P14</f>
        <v>0</v>
      </c>
      <c r="E14" s="172"/>
      <c r="F14" s="172">
        <v>1</v>
      </c>
      <c r="G14" s="172">
        <v>1</v>
      </c>
      <c r="H14" s="172"/>
      <c r="I14" s="172"/>
      <c r="J14" s="172">
        <v>1</v>
      </c>
      <c r="K14" s="172">
        <v>1</v>
      </c>
      <c r="L14" s="172"/>
      <c r="M14" s="172"/>
      <c r="N14" s="172"/>
      <c r="O14" s="172"/>
      <c r="P14" s="172"/>
    </row>
    <row r="15" spans="1:20" ht="15.75" customHeight="1" x14ac:dyDescent="0.2">
      <c r="A15" s="253" t="s">
        <v>372</v>
      </c>
      <c r="B15" s="172">
        <f t="shared" si="0"/>
        <v>166</v>
      </c>
      <c r="C15" s="172">
        <f t="shared" si="1"/>
        <v>78</v>
      </c>
      <c r="D15" s="172">
        <f t="shared" si="2"/>
        <v>88</v>
      </c>
      <c r="E15" s="172"/>
      <c r="F15" s="172">
        <v>5</v>
      </c>
      <c r="G15" s="172">
        <v>1</v>
      </c>
      <c r="H15" s="172">
        <v>4</v>
      </c>
      <c r="I15" s="172"/>
      <c r="J15" s="172">
        <v>68</v>
      </c>
      <c r="K15" s="172">
        <v>33</v>
      </c>
      <c r="L15" s="172">
        <v>35</v>
      </c>
      <c r="M15" s="172"/>
      <c r="N15" s="172">
        <v>93</v>
      </c>
      <c r="O15" s="172">
        <v>44</v>
      </c>
      <c r="P15" s="172">
        <v>49</v>
      </c>
    </row>
    <row r="16" spans="1:20" ht="15.75" customHeight="1" x14ac:dyDescent="0.2">
      <c r="A16" s="253" t="s">
        <v>373</v>
      </c>
      <c r="B16" s="172">
        <f t="shared" si="0"/>
        <v>11</v>
      </c>
      <c r="C16" s="172">
        <f t="shared" si="1"/>
        <v>5</v>
      </c>
      <c r="D16" s="172">
        <f t="shared" si="2"/>
        <v>6</v>
      </c>
      <c r="E16" s="172"/>
      <c r="F16" s="172">
        <v>1</v>
      </c>
      <c r="G16" s="172"/>
      <c r="H16" s="172">
        <v>1</v>
      </c>
      <c r="I16" s="172"/>
      <c r="J16" s="172">
        <v>2</v>
      </c>
      <c r="K16" s="172">
        <v>2</v>
      </c>
      <c r="L16" s="172"/>
      <c r="M16" s="172"/>
      <c r="N16" s="172">
        <v>8</v>
      </c>
      <c r="O16" s="172">
        <v>3</v>
      </c>
      <c r="P16" s="172">
        <v>5</v>
      </c>
    </row>
    <row r="17" spans="1:16" ht="15.75" customHeight="1" x14ac:dyDescent="0.2">
      <c r="A17" s="253" t="s">
        <v>375</v>
      </c>
      <c r="B17" s="172">
        <f t="shared" si="0"/>
        <v>2</v>
      </c>
      <c r="C17" s="172">
        <f t="shared" si="1"/>
        <v>0</v>
      </c>
      <c r="D17" s="172">
        <f t="shared" si="2"/>
        <v>2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>
        <v>2</v>
      </c>
      <c r="O17" s="172"/>
      <c r="P17" s="172">
        <v>2</v>
      </c>
    </row>
    <row r="18" spans="1:16" ht="15.75" customHeight="1" x14ac:dyDescent="0.2">
      <c r="A18" s="255" t="s">
        <v>376</v>
      </c>
      <c r="B18" s="172">
        <f t="shared" si="0"/>
        <v>2</v>
      </c>
      <c r="C18" s="172">
        <f t="shared" si="1"/>
        <v>0</v>
      </c>
      <c r="D18" s="172">
        <f t="shared" si="2"/>
        <v>2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>
        <v>2</v>
      </c>
      <c r="O18" s="180"/>
      <c r="P18" s="180">
        <v>2</v>
      </c>
    </row>
    <row r="19" spans="1:16" ht="15.75" customHeight="1" x14ac:dyDescent="0.2">
      <c r="A19" s="253" t="s">
        <v>378</v>
      </c>
      <c r="B19" s="172">
        <f t="shared" si="0"/>
        <v>2</v>
      </c>
      <c r="C19" s="172">
        <f t="shared" si="1"/>
        <v>0</v>
      </c>
      <c r="D19" s="172">
        <f t="shared" si="2"/>
        <v>2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>
        <v>2</v>
      </c>
      <c r="O19" s="180"/>
      <c r="P19" s="180">
        <v>2</v>
      </c>
    </row>
    <row r="20" spans="1:16" ht="15.75" customHeight="1" x14ac:dyDescent="0.2">
      <c r="A20" s="255" t="s">
        <v>376</v>
      </c>
      <c r="B20" s="172">
        <f t="shared" si="0"/>
        <v>2</v>
      </c>
      <c r="C20" s="172">
        <f t="shared" si="1"/>
        <v>0</v>
      </c>
      <c r="D20" s="172">
        <f t="shared" si="2"/>
        <v>2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>
        <v>2</v>
      </c>
      <c r="O20" s="180"/>
      <c r="P20" s="180">
        <v>2</v>
      </c>
    </row>
    <row r="21" spans="1:16" ht="15.75" customHeight="1" x14ac:dyDescent="0.2">
      <c r="A21" s="253" t="s">
        <v>379</v>
      </c>
      <c r="B21" s="172">
        <f t="shared" si="0"/>
        <v>1</v>
      </c>
      <c r="C21" s="172">
        <f t="shared" si="1"/>
        <v>0</v>
      </c>
      <c r="D21" s="172">
        <f t="shared" si="2"/>
        <v>1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>
        <v>1</v>
      </c>
      <c r="O21" s="177"/>
      <c r="P21" s="177">
        <v>1</v>
      </c>
    </row>
    <row r="22" spans="1:16" ht="15.75" customHeight="1" x14ac:dyDescent="0.2">
      <c r="A22" s="168" t="s">
        <v>435</v>
      </c>
      <c r="B22" s="172">
        <f t="shared" si="0"/>
        <v>67</v>
      </c>
      <c r="C22" s="172">
        <f t="shared" si="1"/>
        <v>55</v>
      </c>
      <c r="D22" s="172">
        <f t="shared" si="2"/>
        <v>12</v>
      </c>
      <c r="E22" s="178"/>
      <c r="F22" s="178">
        <v>11</v>
      </c>
      <c r="G22" s="178">
        <v>11</v>
      </c>
      <c r="H22" s="178">
        <v>0</v>
      </c>
      <c r="I22" s="178"/>
      <c r="J22" s="178">
        <v>42</v>
      </c>
      <c r="K22" s="178">
        <v>38</v>
      </c>
      <c r="L22" s="178">
        <v>4</v>
      </c>
      <c r="M22" s="178"/>
      <c r="N22" s="178">
        <v>14</v>
      </c>
      <c r="O22" s="178">
        <v>6</v>
      </c>
      <c r="P22" s="178">
        <v>8</v>
      </c>
    </row>
    <row r="23" spans="1:16" ht="15.75" customHeight="1" x14ac:dyDescent="0.2">
      <c r="A23" s="168" t="s">
        <v>438</v>
      </c>
      <c r="B23" s="172">
        <f t="shared" si="0"/>
        <v>23</v>
      </c>
      <c r="C23" s="172">
        <f t="shared" si="1"/>
        <v>10</v>
      </c>
      <c r="D23" s="172">
        <f t="shared" si="2"/>
        <v>13</v>
      </c>
      <c r="E23" s="177"/>
      <c r="F23" s="177"/>
      <c r="G23" s="177"/>
      <c r="H23" s="177"/>
      <c r="I23" s="177"/>
      <c r="J23" s="177">
        <v>13</v>
      </c>
      <c r="K23" s="177">
        <v>6</v>
      </c>
      <c r="L23" s="177">
        <v>7</v>
      </c>
      <c r="M23" s="177"/>
      <c r="N23" s="177">
        <v>10</v>
      </c>
      <c r="O23" s="177">
        <v>4</v>
      </c>
      <c r="P23" s="177">
        <v>6</v>
      </c>
    </row>
    <row r="24" spans="1:16" ht="15.75" customHeight="1" x14ac:dyDescent="0.2">
      <c r="A24" s="168" t="s">
        <v>409</v>
      </c>
      <c r="B24" s="172">
        <f t="shared" si="0"/>
        <v>2</v>
      </c>
      <c r="C24" s="172">
        <f t="shared" si="1"/>
        <v>1</v>
      </c>
      <c r="D24" s="172">
        <f t="shared" si="2"/>
        <v>1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>
        <v>2</v>
      </c>
      <c r="O24" s="177">
        <v>1</v>
      </c>
      <c r="P24" s="177">
        <v>1</v>
      </c>
    </row>
    <row r="25" spans="1:16" s="259" customFormat="1" ht="15.75" customHeight="1" x14ac:dyDescent="0.2">
      <c r="A25" s="253" t="s">
        <v>381</v>
      </c>
      <c r="B25" s="180">
        <f t="shared" si="0"/>
        <v>57</v>
      </c>
      <c r="C25" s="180">
        <f t="shared" si="1"/>
        <v>29</v>
      </c>
      <c r="D25" s="180">
        <f t="shared" si="2"/>
        <v>28</v>
      </c>
      <c r="E25" s="177"/>
      <c r="F25" s="177">
        <v>9</v>
      </c>
      <c r="G25" s="177">
        <v>3</v>
      </c>
      <c r="H25" s="177">
        <v>6</v>
      </c>
      <c r="I25" s="177"/>
      <c r="J25" s="177">
        <v>14</v>
      </c>
      <c r="K25" s="177">
        <v>10</v>
      </c>
      <c r="L25" s="177">
        <v>4</v>
      </c>
      <c r="M25" s="177"/>
      <c r="N25" s="177">
        <v>34</v>
      </c>
      <c r="O25" s="177">
        <v>16</v>
      </c>
      <c r="P25" s="177">
        <v>18</v>
      </c>
    </row>
    <row r="26" spans="1:16" s="259" customFormat="1" ht="12" x14ac:dyDescent="0.2">
      <c r="A26" s="231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</row>
    <row r="27" spans="1:16" s="260" customFormat="1" ht="15.75" customHeight="1" x14ac:dyDescent="0.2">
      <c r="A27" s="170"/>
      <c r="B27" s="849" t="s">
        <v>427</v>
      </c>
      <c r="C27" s="849"/>
      <c r="D27" s="849"/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</row>
    <row r="28" spans="1:16" s="555" customFormat="1" ht="15.75" customHeight="1" x14ac:dyDescent="0.2">
      <c r="A28" s="173" t="s">
        <v>0</v>
      </c>
      <c r="B28" s="230">
        <v>31</v>
      </c>
      <c r="C28" s="230">
        <v>9</v>
      </c>
      <c r="D28" s="230">
        <v>22</v>
      </c>
      <c r="E28" s="230"/>
      <c r="F28" s="230">
        <v>6</v>
      </c>
      <c r="G28" s="230">
        <v>3</v>
      </c>
      <c r="H28" s="230">
        <v>3</v>
      </c>
      <c r="I28" s="230"/>
      <c r="J28" s="230">
        <v>9</v>
      </c>
      <c r="K28" s="230">
        <v>2</v>
      </c>
      <c r="L28" s="230">
        <v>7</v>
      </c>
      <c r="M28" s="230"/>
      <c r="N28" s="230">
        <v>16</v>
      </c>
      <c r="O28" s="230">
        <v>4</v>
      </c>
      <c r="P28" s="230">
        <v>12</v>
      </c>
    </row>
    <row r="29" spans="1:16" s="555" customFormat="1" x14ac:dyDescent="0.2">
      <c r="A29" s="173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</row>
    <row r="30" spans="1:16" ht="15.75" customHeight="1" x14ac:dyDescent="0.2">
      <c r="A30" s="253" t="s">
        <v>369</v>
      </c>
      <c r="B30" s="172">
        <f>F30+J30+N30</f>
        <v>2</v>
      </c>
      <c r="C30" s="172">
        <f>G30+K30+O30</f>
        <v>2</v>
      </c>
      <c r="D30" s="172">
        <f>H30+L30+P30</f>
        <v>0</v>
      </c>
      <c r="E30" s="172"/>
      <c r="F30" s="172">
        <v>1</v>
      </c>
      <c r="G30" s="172">
        <v>1</v>
      </c>
      <c r="H30" s="172"/>
      <c r="I30" s="172"/>
      <c r="J30" s="172"/>
      <c r="K30" s="172"/>
      <c r="L30" s="172"/>
      <c r="M30" s="172"/>
      <c r="N30" s="172">
        <v>1</v>
      </c>
      <c r="O30" s="172">
        <v>1</v>
      </c>
      <c r="P30" s="172"/>
    </row>
    <row r="31" spans="1:16" ht="15.75" customHeight="1" x14ac:dyDescent="0.2">
      <c r="A31" s="253" t="s">
        <v>371</v>
      </c>
      <c r="B31" s="172">
        <f t="shared" ref="B31:B37" si="3">F31+J31+N31</f>
        <v>1</v>
      </c>
      <c r="C31" s="172">
        <f t="shared" ref="C31:C37" si="4">G31+K31+O31</f>
        <v>1</v>
      </c>
      <c r="D31" s="172">
        <f t="shared" ref="D31:D37" si="5">H31+L31+P31</f>
        <v>0</v>
      </c>
      <c r="E31" s="172"/>
      <c r="F31" s="172">
        <v>1</v>
      </c>
      <c r="G31" s="172">
        <v>1</v>
      </c>
      <c r="H31" s="172"/>
      <c r="I31" s="172"/>
      <c r="J31" s="172"/>
      <c r="K31" s="172"/>
      <c r="L31" s="172"/>
      <c r="M31" s="172"/>
      <c r="N31" s="172"/>
      <c r="O31" s="172"/>
      <c r="P31" s="172"/>
    </row>
    <row r="32" spans="1:16" ht="15.75" customHeight="1" x14ac:dyDescent="0.2">
      <c r="A32" s="253" t="s">
        <v>372</v>
      </c>
      <c r="B32" s="172">
        <f t="shared" si="3"/>
        <v>25</v>
      </c>
      <c r="C32" s="172">
        <f t="shared" si="4"/>
        <v>6</v>
      </c>
      <c r="D32" s="172">
        <f t="shared" si="5"/>
        <v>19</v>
      </c>
      <c r="E32" s="172"/>
      <c r="F32" s="172">
        <v>4</v>
      </c>
      <c r="G32" s="172">
        <v>1</v>
      </c>
      <c r="H32" s="172">
        <v>3</v>
      </c>
      <c r="I32" s="172"/>
      <c r="J32" s="172">
        <v>9</v>
      </c>
      <c r="K32" s="172">
        <v>2</v>
      </c>
      <c r="L32" s="172">
        <v>7</v>
      </c>
      <c r="M32" s="172"/>
      <c r="N32" s="172">
        <v>12</v>
      </c>
      <c r="O32" s="172">
        <v>3</v>
      </c>
      <c r="P32" s="172">
        <v>9</v>
      </c>
    </row>
    <row r="33" spans="1:16" ht="15.75" customHeight="1" x14ac:dyDescent="0.2">
      <c r="A33" s="253" t="s">
        <v>375</v>
      </c>
      <c r="B33" s="172">
        <f t="shared" si="3"/>
        <v>1</v>
      </c>
      <c r="C33" s="172">
        <f t="shared" si="4"/>
        <v>0</v>
      </c>
      <c r="D33" s="172">
        <f t="shared" si="5"/>
        <v>1</v>
      </c>
      <c r="E33" s="172"/>
      <c r="F33" s="172"/>
      <c r="G33" s="172"/>
      <c r="H33" s="172"/>
      <c r="I33" s="172"/>
      <c r="J33" s="172"/>
      <c r="K33" s="172"/>
      <c r="L33" s="172"/>
      <c r="M33" s="172"/>
      <c r="N33" s="172">
        <v>1</v>
      </c>
      <c r="O33" s="172"/>
      <c r="P33" s="172">
        <v>1</v>
      </c>
    </row>
    <row r="34" spans="1:16" ht="15.75" customHeight="1" x14ac:dyDescent="0.2">
      <c r="A34" s="255" t="s">
        <v>376</v>
      </c>
      <c r="B34" s="172">
        <f t="shared" si="3"/>
        <v>1</v>
      </c>
      <c r="C34" s="172">
        <f t="shared" si="4"/>
        <v>0</v>
      </c>
      <c r="D34" s="172">
        <f t="shared" si="5"/>
        <v>1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>
        <v>1</v>
      </c>
      <c r="O34" s="180"/>
      <c r="P34" s="180">
        <v>1</v>
      </c>
    </row>
    <row r="35" spans="1:16" ht="15.75" customHeight="1" x14ac:dyDescent="0.2">
      <c r="A35" s="253" t="s">
        <v>378</v>
      </c>
      <c r="B35" s="172">
        <f t="shared" si="3"/>
        <v>1</v>
      </c>
      <c r="C35" s="172">
        <f t="shared" si="4"/>
        <v>0</v>
      </c>
      <c r="D35" s="172">
        <f t="shared" si="5"/>
        <v>1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72">
        <v>1</v>
      </c>
      <c r="O35" s="172"/>
      <c r="P35" s="172">
        <v>1</v>
      </c>
    </row>
    <row r="36" spans="1:16" ht="15.75" customHeight="1" x14ac:dyDescent="0.2">
      <c r="A36" s="255" t="s">
        <v>376</v>
      </c>
      <c r="B36" s="172">
        <f t="shared" si="3"/>
        <v>1</v>
      </c>
      <c r="C36" s="172">
        <f t="shared" si="4"/>
        <v>0</v>
      </c>
      <c r="D36" s="172">
        <f t="shared" si="5"/>
        <v>1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>
        <v>1</v>
      </c>
      <c r="O36" s="180"/>
      <c r="P36" s="180">
        <v>1</v>
      </c>
    </row>
    <row r="37" spans="1:16" ht="15.75" customHeight="1" thickBot="1" x14ac:dyDescent="0.25">
      <c r="A37" s="253" t="s">
        <v>379</v>
      </c>
      <c r="B37" s="172">
        <f t="shared" si="3"/>
        <v>1</v>
      </c>
      <c r="C37" s="172">
        <f t="shared" si="4"/>
        <v>0</v>
      </c>
      <c r="D37" s="172">
        <f t="shared" si="5"/>
        <v>1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>
        <v>1</v>
      </c>
      <c r="O37" s="177"/>
      <c r="P37" s="177">
        <v>1</v>
      </c>
    </row>
    <row r="38" spans="1:16" s="371" customFormat="1" ht="15" customHeight="1" x14ac:dyDescent="0.2">
      <c r="A38" s="286" t="s">
        <v>436</v>
      </c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</row>
    <row r="39" spans="1:16" s="368" customFormat="1" ht="15" customHeight="1" x14ac:dyDescent="0.2">
      <c r="A39" s="285" t="s">
        <v>437</v>
      </c>
    </row>
    <row r="40" spans="1:16" s="368" customFormat="1" ht="15" customHeight="1" x14ac:dyDescent="0.2">
      <c r="A40" s="46" t="s">
        <v>24</v>
      </c>
    </row>
  </sheetData>
  <mergeCells count="14">
    <mergeCell ref="B27:P27"/>
    <mergeCell ref="A2:P2"/>
    <mergeCell ref="A3:P3"/>
    <mergeCell ref="B10:P10"/>
    <mergeCell ref="A1:P1"/>
    <mergeCell ref="A5:P5"/>
    <mergeCell ref="A7:P7"/>
    <mergeCell ref="A8:A9"/>
    <mergeCell ref="B8:D8"/>
    <mergeCell ref="F8:H8"/>
    <mergeCell ref="J8:L8"/>
    <mergeCell ref="N8:P8"/>
    <mergeCell ref="A6:P6"/>
    <mergeCell ref="A4:P4"/>
  </mergeCells>
  <conditionalFormatting sqref="B11:P37">
    <cfRule type="cellIs" dxfId="69" priority="40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27"/>
  <sheetViews>
    <sheetView showGridLines="0" zoomScaleNormal="100" zoomScaleSheetLayoutView="100" workbookViewId="0">
      <selection activeCell="B7" sqref="B7:D7"/>
    </sheetView>
  </sheetViews>
  <sheetFormatPr baseColWidth="10" defaultColWidth="11" defaultRowHeight="12.75" x14ac:dyDescent="0.2"/>
  <cols>
    <col min="1" max="1" width="35.875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3" width="1" style="176" customWidth="1"/>
    <col min="14" max="16" width="5.75" style="176" customWidth="1"/>
    <col min="17" max="16384" width="11" style="134"/>
  </cols>
  <sheetData>
    <row r="1" spans="1:20" ht="15" customHeight="1" x14ac:dyDescent="0.25">
      <c r="A1" s="796" t="s">
        <v>863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626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s="24" customFormat="1" ht="15" x14ac:dyDescent="0.25">
      <c r="A3" s="833" t="s">
        <v>48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361"/>
      <c r="R3" s="361"/>
      <c r="S3" s="361"/>
      <c r="T3" s="361"/>
    </row>
    <row r="4" spans="1:20" ht="15" x14ac:dyDescent="0.25">
      <c r="A4" s="797" t="s">
        <v>745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0" ht="15" x14ac:dyDescent="0.25">
      <c r="A5" s="797" t="s">
        <v>91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0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0" s="503" customFormat="1" ht="16.5" customHeight="1" x14ac:dyDescent="0.25">
      <c r="A7" s="800" t="s">
        <v>405</v>
      </c>
      <c r="B7" s="840" t="s">
        <v>0</v>
      </c>
      <c r="C7" s="840"/>
      <c r="D7" s="840"/>
      <c r="E7" s="502"/>
      <c r="F7" s="848" t="s">
        <v>50</v>
      </c>
      <c r="G7" s="848"/>
      <c r="H7" s="848"/>
      <c r="I7" s="666"/>
      <c r="J7" s="848" t="s">
        <v>51</v>
      </c>
      <c r="K7" s="848"/>
      <c r="L7" s="848"/>
      <c r="M7" s="666"/>
      <c r="N7" s="848" t="s">
        <v>209</v>
      </c>
      <c r="O7" s="848"/>
      <c r="P7" s="848"/>
    </row>
    <row r="8" spans="1:20" s="503" customFormat="1" ht="27.75" customHeight="1" x14ac:dyDescent="0.25">
      <c r="A8" s="800"/>
      <c r="B8" s="504" t="s">
        <v>0</v>
      </c>
      <c r="C8" s="504" t="s">
        <v>15</v>
      </c>
      <c r="D8" s="504" t="s">
        <v>16</v>
      </c>
      <c r="E8" s="505"/>
      <c r="F8" s="504" t="s">
        <v>0</v>
      </c>
      <c r="G8" s="504" t="s">
        <v>15</v>
      </c>
      <c r="H8" s="504" t="s">
        <v>16</v>
      </c>
      <c r="I8" s="504"/>
      <c r="J8" s="504" t="s">
        <v>0</v>
      </c>
      <c r="K8" s="504" t="s">
        <v>15</v>
      </c>
      <c r="L8" s="504" t="s">
        <v>16</v>
      </c>
      <c r="M8" s="505"/>
      <c r="N8" s="504" t="s">
        <v>0</v>
      </c>
      <c r="O8" s="504" t="s">
        <v>15</v>
      </c>
      <c r="P8" s="504" t="s">
        <v>16</v>
      </c>
    </row>
    <row r="9" spans="1:20" s="169" customFormat="1" x14ac:dyDescent="0.2">
      <c r="A9" s="170"/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</row>
    <row r="10" spans="1:20" s="555" customFormat="1" ht="15.75" customHeight="1" x14ac:dyDescent="0.2">
      <c r="A10" s="173" t="s">
        <v>0</v>
      </c>
      <c r="B10" s="230">
        <f>+B12+B13+B14+B15+B16+B18+B20+B21+B22+B23+B24</f>
        <v>277</v>
      </c>
      <c r="C10" s="230">
        <f t="shared" ref="C10:D10" si="0">+C12+C13+C14+C15+C16+C18+C20+C21+C22+C23+C24</f>
        <v>129</v>
      </c>
      <c r="D10" s="230">
        <f t="shared" si="0"/>
        <v>148</v>
      </c>
      <c r="E10" s="230"/>
      <c r="F10" s="230">
        <f>+F12+F13+F14+F15+F16+F18+F20+F21+F22+F23+F24</f>
        <v>17</v>
      </c>
      <c r="G10" s="230">
        <f t="shared" ref="G10" si="1">+G12+G13+G14+G15+G16+G18+G20+G21+G22+G23+G24</f>
        <v>6</v>
      </c>
      <c r="H10" s="230">
        <f t="shared" ref="H10" si="2">+H12+H13+H14+H15+H16+H18+H20+H21+H22+H23+H24</f>
        <v>11</v>
      </c>
      <c r="I10" s="230"/>
      <c r="J10" s="230">
        <f>+J12+J13+J14+J15+J16+J18+J20+J21+J22+J23+J24</f>
        <v>101</v>
      </c>
      <c r="K10" s="230">
        <f t="shared" ref="K10" si="3">+K12+K13+K14+K15+K16+K18+K20+K21+K22+K23+K24</f>
        <v>54</v>
      </c>
      <c r="L10" s="230">
        <f t="shared" ref="L10" si="4">+L12+L13+L14+L15+L16+L18+L20+L21+L22+L23+L24</f>
        <v>47</v>
      </c>
      <c r="M10" s="230"/>
      <c r="N10" s="230">
        <f>+N12+N13+N14+N15+N16+N18+N20+N21+N22+N23+N24</f>
        <v>159</v>
      </c>
      <c r="O10" s="230">
        <f t="shared" ref="O10" si="5">+O12+O13+O14+O15+O16+O18+O20+O21+O22+O23+O24</f>
        <v>69</v>
      </c>
      <c r="P10" s="230">
        <f t="shared" ref="P10" si="6">+P12+P13+P14+P15+P16+P18+P20+P21+P22+P23+P24</f>
        <v>90</v>
      </c>
    </row>
    <row r="11" spans="1:20" s="555" customFormat="1" x14ac:dyDescent="0.2">
      <c r="A11" s="173"/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</row>
    <row r="12" spans="1:20" ht="15.75" customHeight="1" x14ac:dyDescent="0.2">
      <c r="A12" s="253" t="s">
        <v>369</v>
      </c>
      <c r="B12" s="172">
        <f>F12+J12+N12</f>
        <v>7</v>
      </c>
      <c r="C12" s="172">
        <f>G12+K12+O12</f>
        <v>4</v>
      </c>
      <c r="D12" s="172">
        <f>H12+L12+P12</f>
        <v>3</v>
      </c>
      <c r="E12" s="172"/>
      <c r="F12" s="172">
        <v>1</v>
      </c>
      <c r="G12" s="172">
        <v>1</v>
      </c>
      <c r="H12" s="172"/>
      <c r="I12" s="172"/>
      <c r="J12" s="172">
        <v>3</v>
      </c>
      <c r="K12" s="172">
        <v>2</v>
      </c>
      <c r="L12" s="172">
        <v>1</v>
      </c>
      <c r="M12" s="172"/>
      <c r="N12" s="172">
        <v>3</v>
      </c>
      <c r="O12" s="172">
        <v>1</v>
      </c>
      <c r="P12" s="172">
        <v>2</v>
      </c>
    </row>
    <row r="13" spans="1:20" ht="15.75" customHeight="1" x14ac:dyDescent="0.2">
      <c r="A13" s="253" t="s">
        <v>371</v>
      </c>
      <c r="B13" s="172">
        <f t="shared" ref="B13:D24" si="7">F13+J13+N13</f>
        <v>2</v>
      </c>
      <c r="C13" s="172">
        <f t="shared" si="7"/>
        <v>2</v>
      </c>
      <c r="D13" s="172">
        <f t="shared" si="7"/>
        <v>0</v>
      </c>
      <c r="E13" s="172"/>
      <c r="F13" s="172">
        <v>1</v>
      </c>
      <c r="G13" s="172">
        <v>1</v>
      </c>
      <c r="H13" s="172"/>
      <c r="I13" s="172"/>
      <c r="J13" s="172">
        <v>1</v>
      </c>
      <c r="K13" s="172">
        <v>1</v>
      </c>
      <c r="L13" s="172"/>
      <c r="M13" s="172"/>
      <c r="N13" s="172"/>
      <c r="O13" s="172"/>
      <c r="P13" s="172"/>
    </row>
    <row r="14" spans="1:20" ht="15.75" customHeight="1" x14ac:dyDescent="0.2">
      <c r="A14" s="253" t="s">
        <v>372</v>
      </c>
      <c r="B14" s="172">
        <f t="shared" si="7"/>
        <v>166</v>
      </c>
      <c r="C14" s="172">
        <f t="shared" si="7"/>
        <v>78</v>
      </c>
      <c r="D14" s="172">
        <f t="shared" si="7"/>
        <v>88</v>
      </c>
      <c r="E14" s="172"/>
      <c r="F14" s="172">
        <v>5</v>
      </c>
      <c r="G14" s="172">
        <v>1</v>
      </c>
      <c r="H14" s="172">
        <v>4</v>
      </c>
      <c r="I14" s="172"/>
      <c r="J14" s="172">
        <v>68</v>
      </c>
      <c r="K14" s="172">
        <v>33</v>
      </c>
      <c r="L14" s="172">
        <v>35</v>
      </c>
      <c r="M14" s="172"/>
      <c r="N14" s="172">
        <v>93</v>
      </c>
      <c r="O14" s="172">
        <v>44</v>
      </c>
      <c r="P14" s="172">
        <v>49</v>
      </c>
    </row>
    <row r="15" spans="1:20" ht="15.75" customHeight="1" x14ac:dyDescent="0.2">
      <c r="A15" s="253" t="s">
        <v>373</v>
      </c>
      <c r="B15" s="172">
        <f t="shared" si="7"/>
        <v>11</v>
      </c>
      <c r="C15" s="172">
        <f t="shared" si="7"/>
        <v>5</v>
      </c>
      <c r="D15" s="172">
        <f t="shared" si="7"/>
        <v>6</v>
      </c>
      <c r="E15" s="172"/>
      <c r="F15" s="172">
        <v>1</v>
      </c>
      <c r="G15" s="172"/>
      <c r="H15" s="172">
        <v>1</v>
      </c>
      <c r="I15" s="172"/>
      <c r="J15" s="172">
        <v>2</v>
      </c>
      <c r="K15" s="172">
        <v>2</v>
      </c>
      <c r="L15" s="172"/>
      <c r="M15" s="172"/>
      <c r="N15" s="172">
        <v>8</v>
      </c>
      <c r="O15" s="172">
        <v>3</v>
      </c>
      <c r="P15" s="172">
        <v>5</v>
      </c>
    </row>
    <row r="16" spans="1:20" ht="15.75" customHeight="1" x14ac:dyDescent="0.2">
      <c r="A16" s="253" t="s">
        <v>375</v>
      </c>
      <c r="B16" s="172">
        <f t="shared" si="7"/>
        <v>2</v>
      </c>
      <c r="C16" s="172">
        <f t="shared" si="7"/>
        <v>0</v>
      </c>
      <c r="D16" s="172">
        <f t="shared" si="7"/>
        <v>2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>
        <v>2</v>
      </c>
      <c r="O16" s="172"/>
      <c r="P16" s="172">
        <v>2</v>
      </c>
    </row>
    <row r="17" spans="1:16" ht="15.75" customHeight="1" x14ac:dyDescent="0.2">
      <c r="A17" s="255" t="s">
        <v>376</v>
      </c>
      <c r="B17" s="172">
        <f t="shared" si="7"/>
        <v>2</v>
      </c>
      <c r="C17" s="172">
        <f t="shared" si="7"/>
        <v>0</v>
      </c>
      <c r="D17" s="172">
        <f t="shared" si="7"/>
        <v>2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>
        <v>2</v>
      </c>
      <c r="O17" s="180"/>
      <c r="P17" s="180">
        <v>2</v>
      </c>
    </row>
    <row r="18" spans="1:16" ht="15.75" customHeight="1" x14ac:dyDescent="0.2">
      <c r="A18" s="253" t="s">
        <v>378</v>
      </c>
      <c r="B18" s="172">
        <f t="shared" si="7"/>
        <v>2</v>
      </c>
      <c r="C18" s="172">
        <f t="shared" si="7"/>
        <v>0</v>
      </c>
      <c r="D18" s="172">
        <f t="shared" si="7"/>
        <v>2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>
        <v>2</v>
      </c>
      <c r="O18" s="180"/>
      <c r="P18" s="180">
        <v>2</v>
      </c>
    </row>
    <row r="19" spans="1:16" ht="15.75" customHeight="1" x14ac:dyDescent="0.2">
      <c r="A19" s="255" t="s">
        <v>376</v>
      </c>
      <c r="B19" s="172">
        <f t="shared" si="7"/>
        <v>2</v>
      </c>
      <c r="C19" s="172">
        <f t="shared" si="7"/>
        <v>0</v>
      </c>
      <c r="D19" s="172">
        <f t="shared" si="7"/>
        <v>2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>
        <v>2</v>
      </c>
      <c r="O19" s="180"/>
      <c r="P19" s="180">
        <v>2</v>
      </c>
    </row>
    <row r="20" spans="1:16" ht="15.75" customHeight="1" x14ac:dyDescent="0.2">
      <c r="A20" s="253" t="s">
        <v>379</v>
      </c>
      <c r="B20" s="172">
        <f t="shared" si="7"/>
        <v>1</v>
      </c>
      <c r="C20" s="172">
        <f t="shared" si="7"/>
        <v>0</v>
      </c>
      <c r="D20" s="172">
        <f t="shared" si="7"/>
        <v>1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>
        <v>1</v>
      </c>
      <c r="O20" s="177"/>
      <c r="P20" s="177">
        <v>1</v>
      </c>
    </row>
    <row r="21" spans="1:16" ht="15.75" customHeight="1" x14ac:dyDescent="0.2">
      <c r="A21" s="168" t="s">
        <v>435</v>
      </c>
      <c r="B21" s="172">
        <f t="shared" si="7"/>
        <v>4</v>
      </c>
      <c r="C21" s="172">
        <f t="shared" si="7"/>
        <v>0</v>
      </c>
      <c r="D21" s="172">
        <f t="shared" si="7"/>
        <v>4</v>
      </c>
      <c r="E21" s="178"/>
      <c r="F21" s="178"/>
      <c r="G21" s="178"/>
      <c r="H21" s="178"/>
      <c r="I21" s="178"/>
      <c r="J21" s="178"/>
      <c r="K21" s="178"/>
      <c r="L21" s="178"/>
      <c r="M21" s="178"/>
      <c r="N21" s="178">
        <v>4</v>
      </c>
      <c r="O21" s="178"/>
      <c r="P21" s="178">
        <v>4</v>
      </c>
    </row>
    <row r="22" spans="1:16" ht="15.75" customHeight="1" x14ac:dyDescent="0.2">
      <c r="A22" s="168" t="s">
        <v>438</v>
      </c>
      <c r="B22" s="172">
        <f t="shared" si="7"/>
        <v>23</v>
      </c>
      <c r="C22" s="172">
        <f t="shared" si="7"/>
        <v>10</v>
      </c>
      <c r="D22" s="172">
        <f t="shared" si="7"/>
        <v>13</v>
      </c>
      <c r="E22" s="177"/>
      <c r="F22" s="177"/>
      <c r="G22" s="177"/>
      <c r="H22" s="177"/>
      <c r="I22" s="177"/>
      <c r="J22" s="177">
        <v>13</v>
      </c>
      <c r="K22" s="177">
        <v>6</v>
      </c>
      <c r="L22" s="177">
        <v>7</v>
      </c>
      <c r="M22" s="177"/>
      <c r="N22" s="177">
        <v>10</v>
      </c>
      <c r="O22" s="177">
        <v>4</v>
      </c>
      <c r="P22" s="177">
        <v>6</v>
      </c>
    </row>
    <row r="23" spans="1:16" ht="15.75" customHeight="1" x14ac:dyDescent="0.2">
      <c r="A23" s="168" t="s">
        <v>409</v>
      </c>
      <c r="B23" s="172">
        <f t="shared" si="7"/>
        <v>2</v>
      </c>
      <c r="C23" s="172">
        <f t="shared" si="7"/>
        <v>1</v>
      </c>
      <c r="D23" s="172">
        <f t="shared" si="7"/>
        <v>1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>
        <v>2</v>
      </c>
      <c r="O23" s="177">
        <v>1</v>
      </c>
      <c r="P23" s="177">
        <v>1</v>
      </c>
    </row>
    <row r="24" spans="1:16" s="259" customFormat="1" ht="15.75" customHeight="1" thickBot="1" x14ac:dyDescent="0.25">
      <c r="A24" s="253" t="s">
        <v>381</v>
      </c>
      <c r="B24" s="180">
        <f t="shared" si="7"/>
        <v>57</v>
      </c>
      <c r="C24" s="180">
        <f t="shared" si="7"/>
        <v>29</v>
      </c>
      <c r="D24" s="180">
        <f t="shared" si="7"/>
        <v>28</v>
      </c>
      <c r="E24" s="177"/>
      <c r="F24" s="177">
        <v>9</v>
      </c>
      <c r="G24" s="177">
        <v>3</v>
      </c>
      <c r="H24" s="177">
        <v>6</v>
      </c>
      <c r="I24" s="177"/>
      <c r="J24" s="177">
        <v>14</v>
      </c>
      <c r="K24" s="177">
        <v>10</v>
      </c>
      <c r="L24" s="177">
        <v>4</v>
      </c>
      <c r="M24" s="177"/>
      <c r="N24" s="177">
        <v>34</v>
      </c>
      <c r="O24" s="177">
        <v>16</v>
      </c>
      <c r="P24" s="177">
        <v>18</v>
      </c>
    </row>
    <row r="25" spans="1:16" s="368" customFormat="1" ht="15" customHeight="1" x14ac:dyDescent="0.2">
      <c r="A25" s="286" t="s">
        <v>436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</row>
    <row r="26" spans="1:16" s="368" customFormat="1" ht="15" customHeight="1" x14ac:dyDescent="0.2">
      <c r="A26" s="285" t="s">
        <v>437</v>
      </c>
    </row>
    <row r="27" spans="1:16" s="368" customFormat="1" ht="15" customHeight="1" x14ac:dyDescent="0.2">
      <c r="A27" s="46" t="s">
        <v>24</v>
      </c>
    </row>
  </sheetData>
  <mergeCells count="11">
    <mergeCell ref="A1:P1"/>
    <mergeCell ref="A2:P2"/>
    <mergeCell ref="A4:P4"/>
    <mergeCell ref="A6:P6"/>
    <mergeCell ref="A7:A8"/>
    <mergeCell ref="B7:D7"/>
    <mergeCell ref="F7:H7"/>
    <mergeCell ref="J7:L7"/>
    <mergeCell ref="N7:P7"/>
    <mergeCell ref="A5:P5"/>
    <mergeCell ref="A3:P3"/>
  </mergeCells>
  <conditionalFormatting sqref="M16:P17 E13:E19 B13:D24 M12:M15 F12:L19 B12:E12 N12:P12">
    <cfRule type="cellIs" dxfId="68" priority="5" operator="equal">
      <formula>0</formula>
    </cfRule>
  </conditionalFormatting>
  <conditionalFormatting sqref="M10:M11">
    <cfRule type="cellIs" dxfId="67" priority="15" operator="equal">
      <formula>0</formula>
    </cfRule>
  </conditionalFormatting>
  <conditionalFormatting sqref="N18:P18">
    <cfRule type="cellIs" dxfId="66" priority="13" operator="equal">
      <formula>0</formula>
    </cfRule>
  </conditionalFormatting>
  <conditionalFormatting sqref="B10:L11">
    <cfRule type="cellIs" dxfId="65" priority="20" operator="equal">
      <formula>0</formula>
    </cfRule>
  </conditionalFormatting>
  <conditionalFormatting sqref="N13:P13 N15:P15">
    <cfRule type="cellIs" dxfId="64" priority="19" operator="equal">
      <formula>0</formula>
    </cfRule>
  </conditionalFormatting>
  <conditionalFormatting sqref="N14:P14">
    <cfRule type="cellIs" dxfId="63" priority="18" operator="equal">
      <formula>0</formula>
    </cfRule>
  </conditionalFormatting>
  <conditionalFormatting sqref="M19">
    <cfRule type="cellIs" dxfId="62" priority="17" operator="equal">
      <formula>0</formula>
    </cfRule>
  </conditionalFormatting>
  <conditionalFormatting sqref="M18">
    <cfRule type="cellIs" dxfId="61" priority="16" operator="equal">
      <formula>0</formula>
    </cfRule>
  </conditionalFormatting>
  <conditionalFormatting sqref="N19:P19">
    <cfRule type="cellIs" dxfId="60" priority="12" operator="equal">
      <formula>0</formula>
    </cfRule>
  </conditionalFormatting>
  <conditionalFormatting sqref="N10:P11">
    <cfRule type="cellIs" dxfId="59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628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22"/>
  <sheetViews>
    <sheetView showGridLines="0" zoomScaleNormal="100" zoomScaleSheetLayoutView="100" workbookViewId="0">
      <selection activeCell="Q18" sqref="Q18"/>
    </sheetView>
  </sheetViews>
  <sheetFormatPr baseColWidth="10" defaultColWidth="10" defaultRowHeight="12.75" x14ac:dyDescent="0.2"/>
  <cols>
    <col min="1" max="1" width="9.25" style="24" customWidth="1"/>
    <col min="2" max="4" width="6" style="37" customWidth="1"/>
    <col min="5" max="5" width="1.625" style="37" customWidth="1"/>
    <col min="6" max="8" width="6" style="24" customWidth="1"/>
    <col min="9" max="9" width="1.75" style="24" customWidth="1"/>
    <col min="10" max="12" width="6" style="37" customWidth="1"/>
    <col min="13" max="13" width="1.625" style="37" customWidth="1"/>
    <col min="14" max="16" width="6" style="37" customWidth="1"/>
    <col min="17" max="16384" width="10" style="24"/>
  </cols>
  <sheetData>
    <row r="1" spans="1:20" ht="15" x14ac:dyDescent="0.25">
      <c r="A1" s="834" t="s">
        <v>862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</row>
    <row r="2" spans="1:20" ht="15" x14ac:dyDescent="0.25">
      <c r="A2" s="834" t="s">
        <v>431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353" t="s">
        <v>612</v>
      </c>
    </row>
    <row r="3" spans="1:20" ht="15" x14ac:dyDescent="0.25">
      <c r="A3" s="833" t="s">
        <v>96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</row>
    <row r="4" spans="1:20" ht="15" x14ac:dyDescent="0.25">
      <c r="A4" s="833" t="s">
        <v>99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</row>
    <row r="5" spans="1:20" s="41" customFormat="1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</row>
    <row r="6" spans="1:20" s="104" customFormat="1" ht="25.5" customHeight="1" x14ac:dyDescent="0.25">
      <c r="A6" s="836" t="s">
        <v>60</v>
      </c>
      <c r="B6" s="847" t="s">
        <v>0</v>
      </c>
      <c r="C6" s="847"/>
      <c r="D6" s="847"/>
      <c r="E6" s="354"/>
      <c r="F6" s="847" t="s">
        <v>676</v>
      </c>
      <c r="G6" s="832"/>
      <c r="H6" s="832"/>
      <c r="I6" s="354"/>
      <c r="J6" s="847" t="s">
        <v>202</v>
      </c>
      <c r="K6" s="832"/>
      <c r="L6" s="832"/>
      <c r="M6" s="354"/>
      <c r="N6" s="847" t="s">
        <v>201</v>
      </c>
      <c r="O6" s="832"/>
      <c r="P6" s="832"/>
    </row>
    <row r="7" spans="1:20" s="104" customFormat="1" ht="27" customHeight="1" x14ac:dyDescent="0.25">
      <c r="A7" s="836"/>
      <c r="B7" s="658" t="s">
        <v>0</v>
      </c>
      <c r="C7" s="659" t="s">
        <v>15</v>
      </c>
      <c r="D7" s="659" t="s">
        <v>16</v>
      </c>
      <c r="E7" s="657"/>
      <c r="F7" s="658" t="s">
        <v>0</v>
      </c>
      <c r="G7" s="659" t="s">
        <v>15</v>
      </c>
      <c r="H7" s="659" t="s">
        <v>16</v>
      </c>
      <c r="I7" s="657"/>
      <c r="J7" s="658" t="s">
        <v>0</v>
      </c>
      <c r="K7" s="659" t="s">
        <v>15</v>
      </c>
      <c r="L7" s="659" t="s">
        <v>16</v>
      </c>
      <c r="M7" s="657"/>
      <c r="N7" s="658" t="s">
        <v>0</v>
      </c>
      <c r="O7" s="659" t="s">
        <v>15</v>
      </c>
      <c r="P7" s="659" t="s">
        <v>16</v>
      </c>
    </row>
    <row r="8" spans="1:20" ht="14.25" customHeight="1" x14ac:dyDescent="0.2">
      <c r="A8" s="26">
        <v>2010</v>
      </c>
      <c r="B8" s="676">
        <f>+F8+J8+N8</f>
        <v>31592</v>
      </c>
      <c r="C8" s="676">
        <f t="shared" ref="C8:D8" si="0">+G8+K8+O8</f>
        <v>15050</v>
      </c>
      <c r="D8" s="676">
        <f t="shared" si="0"/>
        <v>16542</v>
      </c>
      <c r="E8" s="668"/>
      <c r="F8" s="667">
        <v>25236</v>
      </c>
      <c r="G8" s="667">
        <v>12942</v>
      </c>
      <c r="H8" s="667">
        <v>12294</v>
      </c>
      <c r="I8" s="667"/>
      <c r="J8" s="668">
        <v>5122</v>
      </c>
      <c r="K8" s="668">
        <v>1210</v>
      </c>
      <c r="L8" s="668">
        <v>3912</v>
      </c>
      <c r="M8" s="668"/>
      <c r="N8" s="668">
        <v>1234</v>
      </c>
      <c r="O8" s="668">
        <v>898</v>
      </c>
      <c r="P8" s="668">
        <v>336</v>
      </c>
    </row>
    <row r="9" spans="1:20" ht="14.25" customHeight="1" x14ac:dyDescent="0.2">
      <c r="A9" s="26">
        <v>2011</v>
      </c>
      <c r="B9" s="676">
        <f t="shared" ref="B9:B19" si="1">+F9+J9+N9</f>
        <v>33628</v>
      </c>
      <c r="C9" s="676">
        <f t="shared" ref="C9:C19" si="2">+G9+K9+O9</f>
        <v>15847</v>
      </c>
      <c r="D9" s="676">
        <f t="shared" ref="D9:D19" si="3">+H9+L9+P9</f>
        <v>17781</v>
      </c>
      <c r="E9" s="668"/>
      <c r="F9" s="668">
        <v>26246</v>
      </c>
      <c r="G9" s="668">
        <v>13323</v>
      </c>
      <c r="H9" s="668">
        <v>12923</v>
      </c>
      <c r="I9" s="668"/>
      <c r="J9" s="668">
        <v>5765</v>
      </c>
      <c r="K9" s="668">
        <v>1373</v>
      </c>
      <c r="L9" s="668">
        <v>4392</v>
      </c>
      <c r="M9" s="668"/>
      <c r="N9" s="668">
        <v>1617</v>
      </c>
      <c r="O9" s="668">
        <v>1151</v>
      </c>
      <c r="P9" s="668">
        <v>466</v>
      </c>
    </row>
    <row r="10" spans="1:20" ht="14.25" customHeight="1" x14ac:dyDescent="0.2">
      <c r="A10" s="26">
        <v>2012</v>
      </c>
      <c r="B10" s="676">
        <f t="shared" si="1"/>
        <v>34632</v>
      </c>
      <c r="C10" s="676">
        <f t="shared" si="2"/>
        <v>16233</v>
      </c>
      <c r="D10" s="676">
        <f t="shared" si="3"/>
        <v>18399</v>
      </c>
      <c r="E10" s="668"/>
      <c r="F10" s="668">
        <v>26895</v>
      </c>
      <c r="G10" s="668">
        <v>13952</v>
      </c>
      <c r="H10" s="668">
        <v>12943</v>
      </c>
      <c r="I10" s="668"/>
      <c r="J10" s="668">
        <v>6018</v>
      </c>
      <c r="K10" s="668">
        <v>1113</v>
      </c>
      <c r="L10" s="668">
        <v>4905</v>
      </c>
      <c r="M10" s="668"/>
      <c r="N10" s="668">
        <v>1719</v>
      </c>
      <c r="O10" s="668">
        <v>1168</v>
      </c>
      <c r="P10" s="668">
        <v>551</v>
      </c>
    </row>
    <row r="11" spans="1:20" ht="14.25" customHeight="1" x14ac:dyDescent="0.2">
      <c r="A11" s="26">
        <v>2013</v>
      </c>
      <c r="B11" s="676">
        <f t="shared" si="1"/>
        <v>39368</v>
      </c>
      <c r="C11" s="676">
        <f t="shared" si="2"/>
        <v>18699</v>
      </c>
      <c r="D11" s="676">
        <f t="shared" si="3"/>
        <v>20669</v>
      </c>
      <c r="E11" s="668"/>
      <c r="F11" s="668">
        <v>30264</v>
      </c>
      <c r="G11" s="668">
        <v>15481</v>
      </c>
      <c r="H11" s="668">
        <v>14783</v>
      </c>
      <c r="I11" s="668"/>
      <c r="J11" s="668">
        <v>6883</v>
      </c>
      <c r="K11" s="668">
        <v>1773</v>
      </c>
      <c r="L11" s="668">
        <v>5110</v>
      </c>
      <c r="M11" s="668"/>
      <c r="N11" s="668">
        <v>2221</v>
      </c>
      <c r="O11" s="668">
        <v>1445</v>
      </c>
      <c r="P11" s="668">
        <v>776</v>
      </c>
    </row>
    <row r="12" spans="1:20" ht="14.25" customHeight="1" x14ac:dyDescent="0.2">
      <c r="A12" s="26">
        <v>2014</v>
      </c>
      <c r="B12" s="676">
        <f t="shared" si="1"/>
        <v>41951</v>
      </c>
      <c r="C12" s="676">
        <f t="shared" si="2"/>
        <v>19347</v>
      </c>
      <c r="D12" s="676">
        <f t="shared" si="3"/>
        <v>22604</v>
      </c>
      <c r="E12" s="668"/>
      <c r="F12" s="668">
        <v>33238</v>
      </c>
      <c r="G12" s="668">
        <v>16955</v>
      </c>
      <c r="H12" s="668">
        <v>16283</v>
      </c>
      <c r="I12" s="668"/>
      <c r="J12" s="668">
        <v>7030</v>
      </c>
      <c r="K12" s="668">
        <v>1019</v>
      </c>
      <c r="L12" s="668">
        <v>6011</v>
      </c>
      <c r="M12" s="668"/>
      <c r="N12" s="676">
        <v>1683</v>
      </c>
      <c r="O12" s="676">
        <v>1373</v>
      </c>
      <c r="P12" s="676">
        <v>310</v>
      </c>
    </row>
    <row r="13" spans="1:20" s="41" customFormat="1" ht="14.25" customHeight="1" x14ac:dyDescent="0.2">
      <c r="A13" s="26">
        <v>2015</v>
      </c>
      <c r="B13" s="676">
        <f t="shared" si="1"/>
        <v>44850</v>
      </c>
      <c r="C13" s="676">
        <f t="shared" si="2"/>
        <v>20576</v>
      </c>
      <c r="D13" s="676">
        <f t="shared" si="3"/>
        <v>24274</v>
      </c>
      <c r="E13" s="668"/>
      <c r="F13" s="668">
        <v>34683</v>
      </c>
      <c r="G13" s="668">
        <v>17925</v>
      </c>
      <c r="H13" s="668">
        <v>16758</v>
      </c>
      <c r="I13" s="668"/>
      <c r="J13" s="668">
        <v>8674</v>
      </c>
      <c r="K13" s="668">
        <v>1452</v>
      </c>
      <c r="L13" s="668">
        <v>7222</v>
      </c>
      <c r="M13" s="668"/>
      <c r="N13" s="676">
        <v>1493</v>
      </c>
      <c r="O13" s="676">
        <v>1199</v>
      </c>
      <c r="P13" s="676">
        <v>294</v>
      </c>
    </row>
    <row r="14" spans="1:20" s="41" customFormat="1" ht="14.25" customHeight="1" x14ac:dyDescent="0.2">
      <c r="A14" s="26">
        <v>2016</v>
      </c>
      <c r="B14" s="676">
        <f t="shared" si="1"/>
        <v>48673</v>
      </c>
      <c r="C14" s="676">
        <f t="shared" si="2"/>
        <v>21586</v>
      </c>
      <c r="D14" s="676">
        <f t="shared" si="3"/>
        <v>27087</v>
      </c>
      <c r="E14" s="668"/>
      <c r="F14" s="668">
        <v>37682</v>
      </c>
      <c r="G14" s="668">
        <v>18964</v>
      </c>
      <c r="H14" s="668">
        <v>18718</v>
      </c>
      <c r="I14" s="668"/>
      <c r="J14" s="668">
        <v>10211</v>
      </c>
      <c r="K14" s="668">
        <v>2071</v>
      </c>
      <c r="L14" s="668">
        <v>8140</v>
      </c>
      <c r="M14" s="668"/>
      <c r="N14" s="676">
        <v>780</v>
      </c>
      <c r="O14" s="676">
        <v>551</v>
      </c>
      <c r="P14" s="676">
        <v>229</v>
      </c>
    </row>
    <row r="15" spans="1:20" ht="14.25" customHeight="1" x14ac:dyDescent="0.2">
      <c r="A15" s="26">
        <v>2017</v>
      </c>
      <c r="B15" s="676">
        <f t="shared" si="1"/>
        <v>56491</v>
      </c>
      <c r="C15" s="676">
        <f t="shared" si="2"/>
        <v>23895</v>
      </c>
      <c r="D15" s="676">
        <f t="shared" si="3"/>
        <v>32596</v>
      </c>
      <c r="E15" s="668"/>
      <c r="F15" s="668">
        <v>42076</v>
      </c>
      <c r="G15" s="668">
        <v>20439</v>
      </c>
      <c r="H15" s="668">
        <v>21637</v>
      </c>
      <c r="I15" s="668"/>
      <c r="J15" s="668">
        <v>13475</v>
      </c>
      <c r="K15" s="668">
        <v>2801</v>
      </c>
      <c r="L15" s="668">
        <v>10674</v>
      </c>
      <c r="M15" s="668"/>
      <c r="N15" s="676">
        <v>940</v>
      </c>
      <c r="O15" s="676">
        <v>655</v>
      </c>
      <c r="P15" s="676">
        <v>285</v>
      </c>
      <c r="Q15" s="41"/>
      <c r="R15" s="41"/>
      <c r="S15" s="41"/>
      <c r="T15" s="41"/>
    </row>
    <row r="16" spans="1:20" ht="14.25" customHeight="1" x14ac:dyDescent="0.2">
      <c r="A16" s="26">
        <v>2018</v>
      </c>
      <c r="B16" s="676">
        <f t="shared" si="1"/>
        <v>70011</v>
      </c>
      <c r="C16" s="676">
        <f t="shared" si="2"/>
        <v>30732</v>
      </c>
      <c r="D16" s="676">
        <f t="shared" si="3"/>
        <v>39279</v>
      </c>
      <c r="E16" s="668"/>
      <c r="F16" s="668">
        <v>50898</v>
      </c>
      <c r="G16" s="668">
        <v>25206</v>
      </c>
      <c r="H16" s="668">
        <v>25692</v>
      </c>
      <c r="I16" s="668"/>
      <c r="J16" s="668">
        <v>17574</v>
      </c>
      <c r="K16" s="668">
        <v>4256</v>
      </c>
      <c r="L16" s="668">
        <v>13318</v>
      </c>
      <c r="M16" s="668"/>
      <c r="N16" s="676">
        <v>1539</v>
      </c>
      <c r="O16" s="676">
        <v>1270</v>
      </c>
      <c r="P16" s="676">
        <v>269</v>
      </c>
      <c r="Q16" s="41"/>
      <c r="R16" s="41"/>
      <c r="S16" s="41"/>
      <c r="T16" s="41"/>
    </row>
    <row r="17" spans="1:16" ht="14.25" customHeight="1" x14ac:dyDescent="0.2">
      <c r="A17" s="26">
        <v>2019</v>
      </c>
      <c r="B17" s="676">
        <f t="shared" si="1"/>
        <v>76053</v>
      </c>
      <c r="C17" s="676">
        <f t="shared" si="2"/>
        <v>32936</v>
      </c>
      <c r="D17" s="676">
        <f t="shared" si="3"/>
        <v>43117</v>
      </c>
      <c r="E17" s="668"/>
      <c r="F17" s="668">
        <v>55627</v>
      </c>
      <c r="G17" s="668">
        <v>26435</v>
      </c>
      <c r="H17" s="668">
        <v>29192</v>
      </c>
      <c r="I17" s="668"/>
      <c r="J17" s="668">
        <v>18386</v>
      </c>
      <c r="K17" s="668">
        <v>4810</v>
      </c>
      <c r="L17" s="668">
        <v>13576</v>
      </c>
      <c r="M17" s="668"/>
      <c r="N17" s="676">
        <v>2040</v>
      </c>
      <c r="O17" s="676">
        <v>1691</v>
      </c>
      <c r="P17" s="676">
        <v>349</v>
      </c>
    </row>
    <row r="18" spans="1:16" s="41" customFormat="1" ht="14.25" customHeight="1" x14ac:dyDescent="0.2">
      <c r="A18" s="26">
        <v>2020</v>
      </c>
      <c r="B18" s="676">
        <f t="shared" si="1"/>
        <v>75953</v>
      </c>
      <c r="C18" s="676">
        <f t="shared" si="2"/>
        <v>31187</v>
      </c>
      <c r="D18" s="676">
        <f t="shared" si="3"/>
        <v>44766</v>
      </c>
      <c r="E18" s="668"/>
      <c r="F18" s="668">
        <v>54269</v>
      </c>
      <c r="G18" s="668">
        <v>24578</v>
      </c>
      <c r="H18" s="668">
        <v>29691</v>
      </c>
      <c r="I18" s="668"/>
      <c r="J18" s="668">
        <v>19381</v>
      </c>
      <c r="K18" s="668">
        <v>4942</v>
      </c>
      <c r="L18" s="668">
        <v>14439</v>
      </c>
      <c r="M18" s="668"/>
      <c r="N18" s="676">
        <v>2303</v>
      </c>
      <c r="O18" s="676">
        <v>1667</v>
      </c>
      <c r="P18" s="676">
        <v>636</v>
      </c>
    </row>
    <row r="19" spans="1:16" ht="14.25" customHeight="1" thickBot="1" x14ac:dyDescent="0.25">
      <c r="A19" s="38">
        <v>2021</v>
      </c>
      <c r="B19" s="679">
        <f t="shared" si="1"/>
        <v>79976</v>
      </c>
      <c r="C19" s="679">
        <f t="shared" si="2"/>
        <v>32451</v>
      </c>
      <c r="D19" s="679">
        <f t="shared" si="3"/>
        <v>47525</v>
      </c>
      <c r="E19" s="669"/>
      <c r="F19" s="669">
        <v>61068</v>
      </c>
      <c r="G19" s="669">
        <v>26786</v>
      </c>
      <c r="H19" s="669">
        <v>34282</v>
      </c>
      <c r="I19" s="669"/>
      <c r="J19" s="669">
        <v>16945</v>
      </c>
      <c r="K19" s="669">
        <v>4104</v>
      </c>
      <c r="L19" s="669">
        <v>12841</v>
      </c>
      <c r="M19" s="669"/>
      <c r="N19" s="679">
        <v>1963</v>
      </c>
      <c r="O19" s="679">
        <v>1561</v>
      </c>
      <c r="P19" s="679">
        <v>402</v>
      </c>
    </row>
    <row r="20" spans="1:16" ht="15" customHeight="1" x14ac:dyDescent="0.2">
      <c r="A20" s="35" t="s">
        <v>24</v>
      </c>
    </row>
    <row r="21" spans="1:16" x14ac:dyDescent="0.2">
      <c r="A21" s="30"/>
      <c r="F21" s="43"/>
      <c r="G21" s="43"/>
      <c r="H21" s="43"/>
    </row>
    <row r="22" spans="1:16" x14ac:dyDescent="0.2">
      <c r="A22" s="30"/>
      <c r="F22" s="43"/>
      <c r="G22" s="43"/>
      <c r="H22" s="43"/>
    </row>
  </sheetData>
  <mergeCells count="10">
    <mergeCell ref="F6:H6"/>
    <mergeCell ref="A1:P1"/>
    <mergeCell ref="A2:P2"/>
    <mergeCell ref="A3:P3"/>
    <mergeCell ref="A4:P4"/>
    <mergeCell ref="A5:P5"/>
    <mergeCell ref="B6:D6"/>
    <mergeCell ref="N6:P6"/>
    <mergeCell ref="J6:L6"/>
    <mergeCell ref="A6:A7"/>
  </mergeCells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22"/>
  <sheetViews>
    <sheetView showGridLines="0" zoomScaleNormal="100" zoomScaleSheetLayoutView="100" workbookViewId="0">
      <selection activeCell="S14" sqref="S14"/>
    </sheetView>
  </sheetViews>
  <sheetFormatPr baseColWidth="10" defaultColWidth="10" defaultRowHeight="12.75" x14ac:dyDescent="0.2"/>
  <cols>
    <col min="1" max="1" width="9.25" style="24" customWidth="1"/>
    <col min="2" max="4" width="6" style="37" customWidth="1"/>
    <col min="5" max="5" width="1.375" style="37" customWidth="1"/>
    <col min="6" max="8" width="6" style="37" customWidth="1"/>
    <col min="9" max="9" width="1.375" style="37" customWidth="1"/>
    <col min="10" max="12" width="6" style="37" customWidth="1"/>
    <col min="13" max="13" width="1.5" style="37" customWidth="1"/>
    <col min="14" max="16" width="6" style="37" customWidth="1"/>
    <col min="17" max="17" width="1.375" style="24" customWidth="1"/>
    <col min="18" max="20" width="6" style="24" customWidth="1"/>
    <col min="21" max="16384" width="10" style="24"/>
  </cols>
  <sheetData>
    <row r="1" spans="1:21" ht="15" x14ac:dyDescent="0.25">
      <c r="A1" s="833" t="s">
        <v>861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833"/>
      <c r="T1" s="833"/>
    </row>
    <row r="2" spans="1:21" ht="15" x14ac:dyDescent="0.25">
      <c r="A2" s="834" t="s">
        <v>431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353" t="s">
        <v>612</v>
      </c>
    </row>
    <row r="3" spans="1:21" ht="15" x14ac:dyDescent="0.25">
      <c r="A3" s="833" t="s">
        <v>48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</row>
    <row r="4" spans="1:21" ht="15" x14ac:dyDescent="0.25">
      <c r="A4" s="833" t="s">
        <v>98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</row>
    <row r="5" spans="1:21" ht="15" x14ac:dyDescent="0.25">
      <c r="A5" s="833" t="s">
        <v>99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</row>
    <row r="6" spans="1:21" ht="15" x14ac:dyDescent="0.25">
      <c r="A6" s="835" t="s">
        <v>97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</row>
    <row r="7" spans="1:21" s="104" customFormat="1" ht="16.5" customHeight="1" x14ac:dyDescent="0.25">
      <c r="A7" s="836" t="s">
        <v>60</v>
      </c>
      <c r="B7" s="832" t="s">
        <v>0</v>
      </c>
      <c r="C7" s="832"/>
      <c r="D7" s="832"/>
      <c r="E7" s="354"/>
      <c r="F7" s="832" t="s">
        <v>50</v>
      </c>
      <c r="G7" s="832"/>
      <c r="H7" s="832"/>
      <c r="I7" s="681"/>
      <c r="J7" s="832" t="s">
        <v>51</v>
      </c>
      <c r="K7" s="832"/>
      <c r="L7" s="832"/>
      <c r="M7" s="681"/>
      <c r="N7" s="832" t="s">
        <v>52</v>
      </c>
      <c r="O7" s="832"/>
      <c r="P7" s="832"/>
      <c r="Q7" s="682"/>
      <c r="R7" s="832" t="s">
        <v>53</v>
      </c>
      <c r="S7" s="832"/>
      <c r="T7" s="832"/>
    </row>
    <row r="8" spans="1:21" ht="27" customHeight="1" x14ac:dyDescent="0.2">
      <c r="A8" s="836"/>
      <c r="B8" s="658" t="s">
        <v>0</v>
      </c>
      <c r="C8" s="659" t="s">
        <v>15</v>
      </c>
      <c r="D8" s="659" t="s">
        <v>16</v>
      </c>
      <c r="E8" s="657"/>
      <c r="F8" s="658" t="s">
        <v>0</v>
      </c>
      <c r="G8" s="659" t="s">
        <v>15</v>
      </c>
      <c r="H8" s="659" t="s">
        <v>16</v>
      </c>
      <c r="I8" s="356"/>
      <c r="J8" s="658" t="s">
        <v>0</v>
      </c>
      <c r="K8" s="659" t="s">
        <v>15</v>
      </c>
      <c r="L8" s="659" t="s">
        <v>16</v>
      </c>
      <c r="M8" s="355"/>
      <c r="N8" s="658" t="s">
        <v>0</v>
      </c>
      <c r="O8" s="659" t="s">
        <v>15</v>
      </c>
      <c r="P8" s="659" t="s">
        <v>16</v>
      </c>
      <c r="Q8" s="355"/>
      <c r="R8" s="658" t="s">
        <v>0</v>
      </c>
      <c r="S8" s="659" t="s">
        <v>15</v>
      </c>
      <c r="T8" s="659" t="s">
        <v>16</v>
      </c>
    </row>
    <row r="9" spans="1:21" ht="15.75" customHeight="1" x14ac:dyDescent="0.2">
      <c r="A9" s="26">
        <v>2010</v>
      </c>
      <c r="B9" s="667">
        <v>4779</v>
      </c>
      <c r="C9" s="667">
        <v>2166</v>
      </c>
      <c r="D9" s="667">
        <v>2613</v>
      </c>
      <c r="E9" s="667"/>
      <c r="F9" s="667">
        <v>2487</v>
      </c>
      <c r="G9" s="667">
        <v>1557</v>
      </c>
      <c r="H9" s="667">
        <v>930</v>
      </c>
      <c r="I9" s="667"/>
      <c r="J9" s="667">
        <v>15785</v>
      </c>
      <c r="K9" s="667">
        <v>8381</v>
      </c>
      <c r="L9" s="667">
        <v>7404</v>
      </c>
      <c r="M9" s="667"/>
      <c r="N9" s="667">
        <v>6964</v>
      </c>
      <c r="O9" s="667">
        <v>3004</v>
      </c>
      <c r="P9" s="667">
        <v>3960</v>
      </c>
      <c r="Q9" s="667"/>
      <c r="R9" s="676" t="s">
        <v>88</v>
      </c>
      <c r="S9" s="676" t="s">
        <v>88</v>
      </c>
      <c r="T9" s="676" t="s">
        <v>88</v>
      </c>
    </row>
    <row r="10" spans="1:21" ht="15.75" customHeight="1" x14ac:dyDescent="0.2">
      <c r="A10" s="26">
        <v>2011</v>
      </c>
      <c r="B10" s="668">
        <v>7381</v>
      </c>
      <c r="C10" s="668">
        <v>3580</v>
      </c>
      <c r="D10" s="668">
        <v>3801</v>
      </c>
      <c r="E10" s="668"/>
      <c r="F10" s="668">
        <v>1761</v>
      </c>
      <c r="G10" s="668">
        <v>1098</v>
      </c>
      <c r="H10" s="668">
        <v>663</v>
      </c>
      <c r="I10" s="668"/>
      <c r="J10" s="668">
        <v>16711</v>
      </c>
      <c r="K10" s="668">
        <v>8858</v>
      </c>
      <c r="L10" s="668">
        <v>7853</v>
      </c>
      <c r="M10" s="668"/>
      <c r="N10" s="668">
        <v>7774</v>
      </c>
      <c r="O10" s="668">
        <v>3367</v>
      </c>
      <c r="P10" s="668">
        <v>4407</v>
      </c>
      <c r="Q10" s="668"/>
      <c r="R10" s="676" t="s">
        <v>88</v>
      </c>
      <c r="S10" s="676" t="s">
        <v>88</v>
      </c>
      <c r="T10" s="676" t="s">
        <v>88</v>
      </c>
    </row>
    <row r="11" spans="1:21" ht="15.75" customHeight="1" x14ac:dyDescent="0.2">
      <c r="A11" s="26">
        <v>2012</v>
      </c>
      <c r="B11" s="668">
        <v>8574</v>
      </c>
      <c r="C11" s="668">
        <v>4303</v>
      </c>
      <c r="D11" s="668">
        <v>4271</v>
      </c>
      <c r="E11" s="668"/>
      <c r="F11" s="668">
        <v>1785</v>
      </c>
      <c r="G11" s="668">
        <v>1050</v>
      </c>
      <c r="H11" s="668">
        <v>735</v>
      </c>
      <c r="I11" s="668"/>
      <c r="J11" s="668">
        <v>16237</v>
      </c>
      <c r="K11" s="668">
        <v>8916</v>
      </c>
      <c r="L11" s="668">
        <v>7321</v>
      </c>
      <c r="M11" s="668"/>
      <c r="N11" s="668">
        <v>8873</v>
      </c>
      <c r="O11" s="668">
        <v>3986</v>
      </c>
      <c r="P11" s="668">
        <v>4887</v>
      </c>
      <c r="Q11" s="668"/>
      <c r="R11" s="676" t="s">
        <v>88</v>
      </c>
      <c r="S11" s="676" t="s">
        <v>88</v>
      </c>
      <c r="T11" s="676" t="s">
        <v>88</v>
      </c>
    </row>
    <row r="12" spans="1:21" ht="15.75" customHeight="1" x14ac:dyDescent="0.2">
      <c r="A12" s="26">
        <v>2013</v>
      </c>
      <c r="B12" s="668">
        <v>7741</v>
      </c>
      <c r="C12" s="668">
        <v>3909</v>
      </c>
      <c r="D12" s="668">
        <v>3832</v>
      </c>
      <c r="E12" s="668"/>
      <c r="F12" s="668">
        <v>1848</v>
      </c>
      <c r="G12" s="668">
        <v>1098</v>
      </c>
      <c r="H12" s="668">
        <v>750</v>
      </c>
      <c r="I12" s="668"/>
      <c r="J12" s="668">
        <v>17586</v>
      </c>
      <c r="K12" s="668">
        <v>9602</v>
      </c>
      <c r="L12" s="668">
        <v>7984</v>
      </c>
      <c r="M12" s="668"/>
      <c r="N12" s="668">
        <v>10830</v>
      </c>
      <c r="O12" s="668">
        <v>4781</v>
      </c>
      <c r="P12" s="668">
        <v>6049</v>
      </c>
      <c r="Q12" s="668"/>
      <c r="R12" s="676" t="s">
        <v>88</v>
      </c>
      <c r="S12" s="676" t="s">
        <v>88</v>
      </c>
      <c r="T12" s="676" t="s">
        <v>88</v>
      </c>
    </row>
    <row r="13" spans="1:21" ht="15.75" customHeight="1" x14ac:dyDescent="0.2">
      <c r="A13" s="26">
        <v>2014</v>
      </c>
      <c r="B13" s="668">
        <v>7185</v>
      </c>
      <c r="C13" s="668">
        <v>3712</v>
      </c>
      <c r="D13" s="668">
        <v>3473</v>
      </c>
      <c r="E13" s="668"/>
      <c r="F13" s="668">
        <v>2321</v>
      </c>
      <c r="G13" s="668">
        <v>1386</v>
      </c>
      <c r="H13" s="668">
        <v>935</v>
      </c>
      <c r="I13" s="668"/>
      <c r="J13" s="668">
        <v>18946</v>
      </c>
      <c r="K13" s="668">
        <v>10222</v>
      </c>
      <c r="L13" s="668">
        <v>8724</v>
      </c>
      <c r="M13" s="668"/>
      <c r="N13" s="668">
        <v>11773</v>
      </c>
      <c r="O13" s="668">
        <v>5259</v>
      </c>
      <c r="P13" s="668">
        <v>6514</v>
      </c>
      <c r="Q13" s="668"/>
      <c r="R13" s="668">
        <v>198</v>
      </c>
      <c r="S13" s="668">
        <v>88</v>
      </c>
      <c r="T13" s="668">
        <v>110</v>
      </c>
    </row>
    <row r="14" spans="1:21" ht="15.75" customHeight="1" x14ac:dyDescent="0.2">
      <c r="A14" s="26">
        <v>2015</v>
      </c>
      <c r="B14" s="668">
        <v>7197</v>
      </c>
      <c r="C14" s="668">
        <v>3647</v>
      </c>
      <c r="D14" s="668">
        <v>3550</v>
      </c>
      <c r="E14" s="668"/>
      <c r="F14" s="668">
        <v>2276</v>
      </c>
      <c r="G14" s="668">
        <v>1317</v>
      </c>
      <c r="H14" s="668">
        <v>959</v>
      </c>
      <c r="I14" s="668"/>
      <c r="J14" s="668">
        <v>19781</v>
      </c>
      <c r="K14" s="668">
        <v>10830</v>
      </c>
      <c r="L14" s="668">
        <v>8951</v>
      </c>
      <c r="M14" s="668"/>
      <c r="N14" s="668">
        <v>12397</v>
      </c>
      <c r="O14" s="668">
        <v>5716</v>
      </c>
      <c r="P14" s="668">
        <v>6681</v>
      </c>
      <c r="Q14" s="668"/>
      <c r="R14" s="668">
        <v>229</v>
      </c>
      <c r="S14" s="668">
        <v>62</v>
      </c>
      <c r="T14" s="668">
        <v>167</v>
      </c>
    </row>
    <row r="15" spans="1:21" ht="15.75" customHeight="1" x14ac:dyDescent="0.2">
      <c r="A15" s="26">
        <v>2016</v>
      </c>
      <c r="B15" s="668">
        <v>7114</v>
      </c>
      <c r="C15" s="668">
        <v>3538</v>
      </c>
      <c r="D15" s="668">
        <v>3576</v>
      </c>
      <c r="E15" s="668"/>
      <c r="F15" s="668">
        <v>2881</v>
      </c>
      <c r="G15" s="668">
        <v>1696</v>
      </c>
      <c r="H15" s="668">
        <v>1185</v>
      </c>
      <c r="I15" s="668"/>
      <c r="J15" s="668">
        <v>20922</v>
      </c>
      <c r="K15" s="668">
        <v>10976</v>
      </c>
      <c r="L15" s="668">
        <v>9946</v>
      </c>
      <c r="M15" s="668"/>
      <c r="N15" s="668">
        <v>13514</v>
      </c>
      <c r="O15" s="668">
        <v>6181</v>
      </c>
      <c r="P15" s="668">
        <v>7333</v>
      </c>
      <c r="Q15" s="668"/>
      <c r="R15" s="668">
        <v>365</v>
      </c>
      <c r="S15" s="668">
        <v>111</v>
      </c>
      <c r="T15" s="668">
        <v>254</v>
      </c>
    </row>
    <row r="16" spans="1:21" ht="15.75" customHeight="1" x14ac:dyDescent="0.2">
      <c r="A16" s="26">
        <v>2017</v>
      </c>
      <c r="B16" s="668">
        <v>8327</v>
      </c>
      <c r="C16" s="668">
        <v>4035</v>
      </c>
      <c r="D16" s="668">
        <v>4292</v>
      </c>
      <c r="E16" s="668"/>
      <c r="F16" s="668">
        <v>3064</v>
      </c>
      <c r="G16" s="668">
        <v>1442</v>
      </c>
      <c r="H16" s="668">
        <v>1622</v>
      </c>
      <c r="I16" s="668"/>
      <c r="J16" s="668">
        <v>23621</v>
      </c>
      <c r="K16" s="668">
        <v>12303</v>
      </c>
      <c r="L16" s="668">
        <v>11318</v>
      </c>
      <c r="M16" s="668"/>
      <c r="N16" s="668">
        <v>14966</v>
      </c>
      <c r="O16" s="668">
        <v>6582</v>
      </c>
      <c r="P16" s="668">
        <v>8384</v>
      </c>
      <c r="Q16" s="668"/>
      <c r="R16" s="668">
        <v>425</v>
      </c>
      <c r="S16" s="668">
        <v>112</v>
      </c>
      <c r="T16" s="668">
        <v>313</v>
      </c>
    </row>
    <row r="17" spans="1:20" ht="15.75" customHeight="1" x14ac:dyDescent="0.2">
      <c r="A17" s="26">
        <v>2018</v>
      </c>
      <c r="B17" s="668">
        <v>8718</v>
      </c>
      <c r="C17" s="668">
        <v>4469</v>
      </c>
      <c r="D17" s="668">
        <v>4249</v>
      </c>
      <c r="E17" s="668"/>
      <c r="F17" s="668">
        <v>4494</v>
      </c>
      <c r="G17" s="668">
        <v>2475</v>
      </c>
      <c r="H17" s="668">
        <v>2019</v>
      </c>
      <c r="I17" s="668"/>
      <c r="J17" s="668">
        <v>28766</v>
      </c>
      <c r="K17" s="668">
        <v>14879</v>
      </c>
      <c r="L17" s="668">
        <v>13887</v>
      </c>
      <c r="M17" s="668"/>
      <c r="N17" s="668">
        <v>17133</v>
      </c>
      <c r="O17" s="668">
        <v>7712</v>
      </c>
      <c r="P17" s="668">
        <v>9421</v>
      </c>
      <c r="Q17" s="668"/>
      <c r="R17" s="668">
        <v>505</v>
      </c>
      <c r="S17" s="668">
        <v>140</v>
      </c>
      <c r="T17" s="668">
        <v>365</v>
      </c>
    </row>
    <row r="18" spans="1:20" ht="15.75" customHeight="1" x14ac:dyDescent="0.2">
      <c r="A18" s="26">
        <v>2019</v>
      </c>
      <c r="B18" s="668">
        <v>9533</v>
      </c>
      <c r="C18" s="668">
        <v>4505</v>
      </c>
      <c r="D18" s="668">
        <v>5028</v>
      </c>
      <c r="E18" s="668"/>
      <c r="F18" s="668">
        <v>4648</v>
      </c>
      <c r="G18" s="668">
        <v>2404</v>
      </c>
      <c r="H18" s="668">
        <v>2244</v>
      </c>
      <c r="I18" s="668"/>
      <c r="J18" s="668">
        <v>28551</v>
      </c>
      <c r="K18" s="668">
        <v>14265</v>
      </c>
      <c r="L18" s="668">
        <v>14286</v>
      </c>
      <c r="M18" s="668"/>
      <c r="N18" s="668">
        <v>21774</v>
      </c>
      <c r="O18" s="668">
        <v>9603</v>
      </c>
      <c r="P18" s="668">
        <v>12171</v>
      </c>
      <c r="Q18" s="668"/>
      <c r="R18" s="668">
        <v>654</v>
      </c>
      <c r="S18" s="668">
        <v>163</v>
      </c>
      <c r="T18" s="668">
        <v>491</v>
      </c>
    </row>
    <row r="19" spans="1:20" ht="15.75" customHeight="1" x14ac:dyDescent="0.2">
      <c r="A19" s="26">
        <v>2020</v>
      </c>
      <c r="B19" s="668">
        <f>+F19+J19+N19+R19</f>
        <v>54269</v>
      </c>
      <c r="C19" s="668">
        <f t="shared" ref="C19:D20" si="0">+G19+K19+O19+S19</f>
        <v>24578</v>
      </c>
      <c r="D19" s="668">
        <f t="shared" si="0"/>
        <v>29691</v>
      </c>
      <c r="E19" s="668"/>
      <c r="F19" s="668">
        <v>4939</v>
      </c>
      <c r="G19" s="668">
        <v>2063</v>
      </c>
      <c r="H19" s="668">
        <v>2876</v>
      </c>
      <c r="I19" s="668"/>
      <c r="J19" s="668">
        <v>26288</v>
      </c>
      <c r="K19" s="668">
        <v>12957</v>
      </c>
      <c r="L19" s="668">
        <v>13331</v>
      </c>
      <c r="M19" s="668"/>
      <c r="N19" s="668">
        <v>22373</v>
      </c>
      <c r="O19" s="668">
        <v>9389</v>
      </c>
      <c r="P19" s="668">
        <v>12984</v>
      </c>
      <c r="Q19" s="668"/>
      <c r="R19" s="668">
        <v>669</v>
      </c>
      <c r="S19" s="668">
        <v>169</v>
      </c>
      <c r="T19" s="668">
        <v>500</v>
      </c>
    </row>
    <row r="20" spans="1:20" ht="15.75" customHeight="1" thickBot="1" x14ac:dyDescent="0.25">
      <c r="A20" s="38">
        <v>2021</v>
      </c>
      <c r="B20" s="669">
        <f>+F20+J20+N20+R20</f>
        <v>61068</v>
      </c>
      <c r="C20" s="669">
        <f t="shared" si="0"/>
        <v>26786</v>
      </c>
      <c r="D20" s="669">
        <f t="shared" si="0"/>
        <v>34282</v>
      </c>
      <c r="E20" s="669"/>
      <c r="F20" s="669">
        <v>5335</v>
      </c>
      <c r="G20" s="669">
        <v>2356</v>
      </c>
      <c r="H20" s="669">
        <v>2979</v>
      </c>
      <c r="I20" s="669"/>
      <c r="J20" s="669">
        <v>26470</v>
      </c>
      <c r="K20" s="669">
        <v>12236</v>
      </c>
      <c r="L20" s="669">
        <v>14234</v>
      </c>
      <c r="M20" s="669"/>
      <c r="N20" s="669">
        <v>28128</v>
      </c>
      <c r="O20" s="669">
        <v>11931</v>
      </c>
      <c r="P20" s="669">
        <v>16197</v>
      </c>
      <c r="Q20" s="669"/>
      <c r="R20" s="669">
        <v>1135</v>
      </c>
      <c r="S20" s="669">
        <v>263</v>
      </c>
      <c r="T20" s="669">
        <v>872</v>
      </c>
    </row>
    <row r="21" spans="1:20" ht="15" customHeight="1" x14ac:dyDescent="0.2">
      <c r="A21" s="46" t="s">
        <v>89</v>
      </c>
      <c r="B21" s="32"/>
      <c r="C21" s="32"/>
      <c r="D21" s="32"/>
      <c r="E21" s="32"/>
      <c r="F21" s="32"/>
      <c r="G21" s="44"/>
      <c r="H21" s="44"/>
      <c r="I21" s="32"/>
      <c r="J21" s="32"/>
      <c r="K21" s="44"/>
      <c r="L21" s="44"/>
      <c r="M21" s="32"/>
      <c r="N21" s="32"/>
      <c r="O21" s="44"/>
      <c r="P21" s="44"/>
      <c r="Q21" s="45"/>
      <c r="R21" s="32"/>
      <c r="S21" s="44"/>
      <c r="T21" s="44"/>
    </row>
    <row r="22" spans="1:20" ht="15" customHeight="1" x14ac:dyDescent="0.2">
      <c r="A22" s="35" t="s">
        <v>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</sheetData>
  <mergeCells count="12">
    <mergeCell ref="F7:H7"/>
    <mergeCell ref="A1:T1"/>
    <mergeCell ref="A2:T2"/>
    <mergeCell ref="A3:T3"/>
    <mergeCell ref="A4:T4"/>
    <mergeCell ref="A5:T5"/>
    <mergeCell ref="A6:T6"/>
    <mergeCell ref="B7:D7"/>
    <mergeCell ref="J7:L7"/>
    <mergeCell ref="N7:P7"/>
    <mergeCell ref="R7:T7"/>
    <mergeCell ref="A7:A8"/>
  </mergeCells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19"/>
  <sheetViews>
    <sheetView showGridLines="0" zoomScaleNormal="100" zoomScaleSheetLayoutView="100" workbookViewId="0">
      <selection activeCell="G15" sqref="G15"/>
    </sheetView>
  </sheetViews>
  <sheetFormatPr baseColWidth="10" defaultColWidth="10" defaultRowHeight="12.75" x14ac:dyDescent="0.2"/>
  <cols>
    <col min="1" max="1" width="24.5" style="24" customWidth="1"/>
    <col min="2" max="4" width="9.25" style="37" customWidth="1"/>
    <col min="5" max="16384" width="10" style="24"/>
  </cols>
  <sheetData>
    <row r="1" spans="1:5" ht="15" x14ac:dyDescent="0.25">
      <c r="A1" s="834" t="s">
        <v>860</v>
      </c>
      <c r="B1" s="834"/>
      <c r="C1" s="834"/>
      <c r="D1" s="834"/>
    </row>
    <row r="2" spans="1:5" ht="15" x14ac:dyDescent="0.25">
      <c r="A2" s="834" t="s">
        <v>432</v>
      </c>
      <c r="B2" s="834"/>
      <c r="C2" s="834"/>
      <c r="D2" s="834"/>
      <c r="E2" s="353" t="s">
        <v>612</v>
      </c>
    </row>
    <row r="3" spans="1:5" ht="15" x14ac:dyDescent="0.25">
      <c r="A3" s="834" t="s">
        <v>86</v>
      </c>
      <c r="B3" s="834"/>
      <c r="C3" s="834"/>
      <c r="D3" s="834"/>
    </row>
    <row r="4" spans="1:5" ht="15" x14ac:dyDescent="0.25">
      <c r="A4" s="833" t="s">
        <v>94</v>
      </c>
      <c r="B4" s="833"/>
      <c r="C4" s="833"/>
      <c r="D4" s="833"/>
    </row>
    <row r="5" spans="1:5" ht="15" x14ac:dyDescent="0.25">
      <c r="A5" s="833" t="s">
        <v>99</v>
      </c>
      <c r="B5" s="833"/>
      <c r="C5" s="833"/>
      <c r="D5" s="833"/>
    </row>
    <row r="6" spans="1:5" ht="15" x14ac:dyDescent="0.25">
      <c r="A6" s="835" t="s">
        <v>92</v>
      </c>
      <c r="B6" s="835"/>
      <c r="C6" s="835"/>
      <c r="D6" s="835"/>
    </row>
    <row r="7" spans="1:5" s="104" customFormat="1" ht="19.5" customHeight="1" x14ac:dyDescent="0.25">
      <c r="A7" s="357" t="s">
        <v>37</v>
      </c>
      <c r="B7" s="358" t="s">
        <v>0</v>
      </c>
      <c r="C7" s="359" t="s">
        <v>38</v>
      </c>
      <c r="D7" s="359" t="s">
        <v>39</v>
      </c>
    </row>
    <row r="8" spans="1:5" x14ac:dyDescent="0.2">
      <c r="A8" s="26"/>
      <c r="B8" s="26"/>
      <c r="C8" s="26"/>
      <c r="D8" s="26"/>
    </row>
    <row r="9" spans="1:5" s="40" customFormat="1" ht="14.25" customHeight="1" x14ac:dyDescent="0.2">
      <c r="A9" s="27" t="s">
        <v>0</v>
      </c>
      <c r="B9" s="686">
        <f>+B17+B18+B11</f>
        <v>79976</v>
      </c>
      <c r="C9" s="686">
        <f>+C17+C18+C11</f>
        <v>32451</v>
      </c>
      <c r="D9" s="686">
        <f>+D17+D18+D11</f>
        <v>47525</v>
      </c>
    </row>
    <row r="10" spans="1:5" x14ac:dyDescent="0.2">
      <c r="A10" s="29"/>
      <c r="B10" s="667"/>
      <c r="C10" s="667"/>
      <c r="D10" s="667"/>
    </row>
    <row r="11" spans="1:5" ht="14.25" customHeight="1" x14ac:dyDescent="0.2">
      <c r="A11" s="27" t="s">
        <v>40</v>
      </c>
      <c r="B11" s="667">
        <f t="shared" ref="B11:B13" si="0">+C11+D11</f>
        <v>61068</v>
      </c>
      <c r="C11" s="667">
        <f>+C12+C13+C14</f>
        <v>26786</v>
      </c>
      <c r="D11" s="667">
        <f>+D12+D13+D14</f>
        <v>34282</v>
      </c>
    </row>
    <row r="12" spans="1:5" ht="14.25" customHeight="1" x14ac:dyDescent="0.2">
      <c r="A12" s="31" t="s">
        <v>41</v>
      </c>
      <c r="B12" s="667">
        <f t="shared" si="0"/>
        <v>5335</v>
      </c>
      <c r="C12" s="667">
        <v>2356</v>
      </c>
      <c r="D12" s="667">
        <v>2979</v>
      </c>
    </row>
    <row r="13" spans="1:5" ht="14.25" customHeight="1" x14ac:dyDescent="0.2">
      <c r="A13" s="31" t="s">
        <v>42</v>
      </c>
      <c r="B13" s="667">
        <f t="shared" si="0"/>
        <v>26470</v>
      </c>
      <c r="C13" s="667">
        <v>12236</v>
      </c>
      <c r="D13" s="667">
        <v>14234</v>
      </c>
    </row>
    <row r="14" spans="1:5" ht="14.25" customHeight="1" x14ac:dyDescent="0.2">
      <c r="A14" s="31" t="s">
        <v>43</v>
      </c>
      <c r="B14" s="667">
        <f>+C14+D14</f>
        <v>29263</v>
      </c>
      <c r="C14" s="667">
        <f>+C15+C16</f>
        <v>12194</v>
      </c>
      <c r="D14" s="667">
        <f t="shared" ref="D14" si="1">+D15+D16</f>
        <v>17069</v>
      </c>
    </row>
    <row r="15" spans="1:5" ht="14.25" customHeight="1" x14ac:dyDescent="0.2">
      <c r="A15" s="684" t="s">
        <v>44</v>
      </c>
      <c r="B15" s="667">
        <f t="shared" ref="B15:B16" si="2">+C15+D15</f>
        <v>28128</v>
      </c>
      <c r="C15" s="667">
        <v>11931</v>
      </c>
      <c r="D15" s="667">
        <v>16197</v>
      </c>
    </row>
    <row r="16" spans="1:5" ht="14.25" customHeight="1" x14ac:dyDescent="0.2">
      <c r="A16" s="685" t="s">
        <v>45</v>
      </c>
      <c r="B16" s="668">
        <f t="shared" si="2"/>
        <v>1135</v>
      </c>
      <c r="C16" s="668">
        <v>263</v>
      </c>
      <c r="D16" s="668">
        <v>872</v>
      </c>
    </row>
    <row r="17" spans="1:4" ht="14.25" customHeight="1" x14ac:dyDescent="0.2">
      <c r="A17" s="150" t="s">
        <v>77</v>
      </c>
      <c r="B17" s="668">
        <f>+C17+D17</f>
        <v>16945</v>
      </c>
      <c r="C17" s="668">
        <v>4104</v>
      </c>
      <c r="D17" s="668">
        <v>12841</v>
      </c>
    </row>
    <row r="18" spans="1:4" ht="14.25" customHeight="1" thickBot="1" x14ac:dyDescent="0.25">
      <c r="A18" s="151" t="s">
        <v>87</v>
      </c>
      <c r="B18" s="688">
        <f>+D18+C18</f>
        <v>1963</v>
      </c>
      <c r="C18" s="688">
        <v>1561</v>
      </c>
      <c r="D18" s="688">
        <v>402</v>
      </c>
    </row>
    <row r="19" spans="1:4" ht="15.75" customHeight="1" x14ac:dyDescent="0.2">
      <c r="A19" s="35" t="s">
        <v>24</v>
      </c>
      <c r="B19" s="36"/>
      <c r="C19" s="36"/>
      <c r="D19" s="36"/>
    </row>
  </sheetData>
  <mergeCells count="6">
    <mergeCell ref="A6:D6"/>
    <mergeCell ref="A1:D1"/>
    <mergeCell ref="A2:D2"/>
    <mergeCell ref="A3:D3"/>
    <mergeCell ref="A4:D4"/>
    <mergeCell ref="A5:D5"/>
  </mergeCells>
  <hyperlinks>
    <hyperlink ref="E2" location="Contenido!A1" display="Contenido"/>
  </hyperlinks>
  <printOptions horizontalCentered="1"/>
  <pageMargins left="0.59055118110236227" right="0.59055118110236227" top="0.59055118110236227" bottom="0.59055118110236227" header="0" footer="0"/>
  <pageSetup orientation="landscape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34"/>
  <sheetViews>
    <sheetView showGridLines="0" zoomScaleNormal="100" zoomScaleSheetLayoutView="100" workbookViewId="0">
      <selection activeCell="B10" sqref="B10:T33"/>
    </sheetView>
  </sheetViews>
  <sheetFormatPr baseColWidth="10" defaultColWidth="10" defaultRowHeight="12.75" x14ac:dyDescent="0.2"/>
  <cols>
    <col min="1" max="1" width="14.375" style="24" customWidth="1"/>
    <col min="2" max="4" width="6" style="37" customWidth="1"/>
    <col min="5" max="5" width="1.625" style="37" customWidth="1"/>
    <col min="6" max="8" width="6" style="37" customWidth="1"/>
    <col min="9" max="9" width="1.625" style="37" customWidth="1"/>
    <col min="10" max="12" width="6" style="37" customWidth="1"/>
    <col min="13" max="13" width="1.625" style="37" customWidth="1"/>
    <col min="14" max="16" width="6" style="37" customWidth="1"/>
    <col min="17" max="17" width="1.625" style="24" customWidth="1"/>
    <col min="18" max="19" width="6" style="24" customWidth="1"/>
    <col min="20" max="20" width="6" style="37" customWidth="1"/>
    <col min="21" max="16384" width="10" style="24"/>
  </cols>
  <sheetData>
    <row r="1" spans="1:21" ht="15" x14ac:dyDescent="0.25">
      <c r="A1" s="834" t="s">
        <v>859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</row>
    <row r="2" spans="1:21" ht="15" x14ac:dyDescent="0.25">
      <c r="A2" s="834" t="s">
        <v>431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353" t="s">
        <v>612</v>
      </c>
    </row>
    <row r="3" spans="1:21" ht="15" x14ac:dyDescent="0.25">
      <c r="A3" s="833" t="s">
        <v>48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834"/>
      <c r="R3" s="834"/>
      <c r="S3" s="834"/>
      <c r="T3" s="834"/>
    </row>
    <row r="4" spans="1:21" ht="15" x14ac:dyDescent="0.25">
      <c r="A4" s="833" t="s">
        <v>95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</row>
    <row r="5" spans="1:21" ht="15" x14ac:dyDescent="0.25">
      <c r="A5" s="833" t="s">
        <v>99</v>
      </c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</row>
    <row r="6" spans="1:21" ht="15" x14ac:dyDescent="0.25">
      <c r="A6" s="835" t="s">
        <v>92</v>
      </c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</row>
    <row r="7" spans="1:21" s="104" customFormat="1" ht="16.5" customHeight="1" x14ac:dyDescent="0.25">
      <c r="A7" s="845" t="s">
        <v>49</v>
      </c>
      <c r="B7" s="832" t="s">
        <v>0</v>
      </c>
      <c r="C7" s="832"/>
      <c r="D7" s="832"/>
      <c r="E7" s="354"/>
      <c r="F7" s="832" t="s">
        <v>50</v>
      </c>
      <c r="G7" s="832"/>
      <c r="H7" s="832"/>
      <c r="I7" s="355"/>
      <c r="J7" s="832" t="s">
        <v>51</v>
      </c>
      <c r="K7" s="832"/>
      <c r="L7" s="832"/>
      <c r="M7" s="355"/>
      <c r="N7" s="832" t="s">
        <v>52</v>
      </c>
      <c r="O7" s="832"/>
      <c r="P7" s="832"/>
      <c r="Q7" s="356"/>
      <c r="R7" s="832" t="s">
        <v>53</v>
      </c>
      <c r="S7" s="832"/>
      <c r="T7" s="832"/>
    </row>
    <row r="8" spans="1:21" s="104" customFormat="1" ht="27" customHeight="1" x14ac:dyDescent="0.25">
      <c r="A8" s="845"/>
      <c r="B8" s="658" t="s">
        <v>0</v>
      </c>
      <c r="C8" s="659" t="s">
        <v>15</v>
      </c>
      <c r="D8" s="659" t="s">
        <v>16</v>
      </c>
      <c r="E8" s="657"/>
      <c r="F8" s="658" t="s">
        <v>0</v>
      </c>
      <c r="G8" s="659" t="s">
        <v>15</v>
      </c>
      <c r="H8" s="659" t="s">
        <v>16</v>
      </c>
      <c r="I8" s="356"/>
      <c r="J8" s="658" t="s">
        <v>0</v>
      </c>
      <c r="K8" s="659" t="s">
        <v>15</v>
      </c>
      <c r="L8" s="659" t="s">
        <v>16</v>
      </c>
      <c r="M8" s="355"/>
      <c r="N8" s="658" t="s">
        <v>0</v>
      </c>
      <c r="O8" s="659" t="s">
        <v>15</v>
      </c>
      <c r="P8" s="659" t="s">
        <v>16</v>
      </c>
      <c r="Q8" s="355"/>
      <c r="R8" s="658" t="s">
        <v>0</v>
      </c>
      <c r="S8" s="659" t="s">
        <v>15</v>
      </c>
      <c r="T8" s="659" t="s">
        <v>16</v>
      </c>
    </row>
    <row r="9" spans="1:21" x14ac:dyDescent="0.2">
      <c r="A9" s="26"/>
      <c r="Q9" s="37"/>
      <c r="R9" s="37"/>
      <c r="S9" s="37"/>
    </row>
    <row r="10" spans="1:21" s="40" customFormat="1" x14ac:dyDescent="0.2">
      <c r="A10" s="39" t="s">
        <v>0</v>
      </c>
      <c r="B10" s="686">
        <f>SUM(B12:B33)</f>
        <v>61068</v>
      </c>
      <c r="C10" s="686">
        <f t="shared" ref="C10:D10" si="0">SUM(C12:C33)</f>
        <v>26786</v>
      </c>
      <c r="D10" s="686">
        <f t="shared" si="0"/>
        <v>34282</v>
      </c>
      <c r="E10" s="686"/>
      <c r="F10" s="686">
        <f>SUM(F12:F33)</f>
        <v>5335</v>
      </c>
      <c r="G10" s="686">
        <f t="shared" ref="G10:H10" si="1">SUM(G12:G33)</f>
        <v>2356</v>
      </c>
      <c r="H10" s="686">
        <f t="shared" si="1"/>
        <v>2979</v>
      </c>
      <c r="I10" s="686"/>
      <c r="J10" s="686">
        <f>SUM(J12:J33)</f>
        <v>26470</v>
      </c>
      <c r="K10" s="686">
        <f t="shared" ref="K10:L10" si="2">SUM(K12:K33)</f>
        <v>12236</v>
      </c>
      <c r="L10" s="686">
        <f t="shared" si="2"/>
        <v>14234</v>
      </c>
      <c r="M10" s="686"/>
      <c r="N10" s="686">
        <f>SUM(N12:N33)</f>
        <v>28128</v>
      </c>
      <c r="O10" s="686">
        <f t="shared" ref="O10:P10" si="3">SUM(O12:O33)</f>
        <v>11931</v>
      </c>
      <c r="P10" s="686">
        <f t="shared" si="3"/>
        <v>16197</v>
      </c>
      <c r="Q10" s="686"/>
      <c r="R10" s="686">
        <f>SUM(R12:R33)</f>
        <v>1135</v>
      </c>
      <c r="S10" s="686">
        <f t="shared" ref="S10:T10" si="4">SUM(S12:S33)</f>
        <v>263</v>
      </c>
      <c r="T10" s="686">
        <f t="shared" si="4"/>
        <v>872</v>
      </c>
    </row>
    <row r="11" spans="1:21" x14ac:dyDescent="0.2">
      <c r="A11" s="40"/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7"/>
      <c r="Q11" s="667"/>
      <c r="R11" s="667"/>
      <c r="S11" s="667"/>
      <c r="T11" s="667"/>
    </row>
    <row r="12" spans="1:21" x14ac:dyDescent="0.2">
      <c r="A12" s="33" t="s">
        <v>54</v>
      </c>
      <c r="B12" s="668">
        <f>+F12+J12+N12+R12</f>
        <v>2753</v>
      </c>
      <c r="C12" s="668">
        <f t="shared" ref="C12:D12" si="5">+G12+K12+O12+S12</f>
        <v>1034</v>
      </c>
      <c r="D12" s="668">
        <f t="shared" si="5"/>
        <v>1719</v>
      </c>
      <c r="E12" s="668"/>
      <c r="F12" s="668">
        <v>172</v>
      </c>
      <c r="G12" s="668">
        <v>56</v>
      </c>
      <c r="H12" s="668">
        <v>116</v>
      </c>
      <c r="I12" s="668"/>
      <c r="J12" s="668">
        <v>1357</v>
      </c>
      <c r="K12" s="668">
        <v>562</v>
      </c>
      <c r="L12" s="668">
        <v>795</v>
      </c>
      <c r="M12" s="668"/>
      <c r="N12" s="668">
        <v>1224</v>
      </c>
      <c r="O12" s="668">
        <v>416</v>
      </c>
      <c r="P12" s="668">
        <v>808</v>
      </c>
      <c r="Q12" s="668"/>
      <c r="R12" s="668">
        <v>0</v>
      </c>
      <c r="S12" s="668">
        <v>0</v>
      </c>
      <c r="T12" s="668">
        <v>0</v>
      </c>
    </row>
    <row r="13" spans="1:21" x14ac:dyDescent="0.2">
      <c r="A13" s="33" t="s">
        <v>61</v>
      </c>
      <c r="B13" s="668">
        <f t="shared" ref="B13:B33" si="6">+F13+J13+N13+R13</f>
        <v>1861</v>
      </c>
      <c r="C13" s="668">
        <f t="shared" ref="C13:C33" si="7">+G13+K13+O13+S13</f>
        <v>767</v>
      </c>
      <c r="D13" s="668">
        <f t="shared" ref="D13:D33" si="8">+H13+L13+P13+T13</f>
        <v>1094</v>
      </c>
      <c r="E13" s="668"/>
      <c r="F13" s="668">
        <v>55</v>
      </c>
      <c r="G13" s="668">
        <v>20</v>
      </c>
      <c r="H13" s="668">
        <v>35</v>
      </c>
      <c r="I13" s="668"/>
      <c r="J13" s="668">
        <v>1006</v>
      </c>
      <c r="K13" s="668">
        <v>439</v>
      </c>
      <c r="L13" s="668">
        <v>567</v>
      </c>
      <c r="M13" s="668"/>
      <c r="N13" s="668">
        <v>800</v>
      </c>
      <c r="O13" s="668">
        <v>308</v>
      </c>
      <c r="P13" s="668">
        <v>492</v>
      </c>
      <c r="Q13" s="668"/>
      <c r="R13" s="668">
        <v>0</v>
      </c>
      <c r="S13" s="668">
        <v>0</v>
      </c>
      <c r="T13" s="668">
        <v>0</v>
      </c>
    </row>
    <row r="14" spans="1:21" x14ac:dyDescent="0.2">
      <c r="A14" s="33" t="s">
        <v>31</v>
      </c>
      <c r="B14" s="668">
        <f t="shared" si="6"/>
        <v>3871</v>
      </c>
      <c r="C14" s="668">
        <f t="shared" si="7"/>
        <v>1296</v>
      </c>
      <c r="D14" s="668">
        <f t="shared" si="8"/>
        <v>2575</v>
      </c>
      <c r="E14" s="668"/>
      <c r="F14" s="668">
        <v>276</v>
      </c>
      <c r="G14" s="668">
        <v>76</v>
      </c>
      <c r="H14" s="668">
        <v>200</v>
      </c>
      <c r="I14" s="668"/>
      <c r="J14" s="668">
        <v>1824</v>
      </c>
      <c r="K14" s="668">
        <v>683</v>
      </c>
      <c r="L14" s="668">
        <v>1141</v>
      </c>
      <c r="M14" s="668"/>
      <c r="N14" s="668">
        <v>1771</v>
      </c>
      <c r="O14" s="668">
        <v>537</v>
      </c>
      <c r="P14" s="668">
        <v>1234</v>
      </c>
      <c r="Q14" s="668"/>
      <c r="R14" s="668">
        <v>0</v>
      </c>
      <c r="S14" s="668">
        <v>0</v>
      </c>
      <c r="T14" s="668">
        <v>0</v>
      </c>
    </row>
    <row r="15" spans="1:21" x14ac:dyDescent="0.2">
      <c r="A15" s="33" t="s">
        <v>62</v>
      </c>
      <c r="B15" s="668">
        <f t="shared" si="6"/>
        <v>654</v>
      </c>
      <c r="C15" s="668">
        <f t="shared" si="7"/>
        <v>162</v>
      </c>
      <c r="D15" s="668">
        <f t="shared" si="8"/>
        <v>492</v>
      </c>
      <c r="E15" s="668"/>
      <c r="F15" s="668">
        <v>88</v>
      </c>
      <c r="G15" s="668">
        <v>6</v>
      </c>
      <c r="H15" s="668">
        <v>82</v>
      </c>
      <c r="I15" s="668"/>
      <c r="J15" s="668">
        <v>330</v>
      </c>
      <c r="K15" s="668">
        <v>91</v>
      </c>
      <c r="L15" s="668">
        <v>239</v>
      </c>
      <c r="M15" s="668"/>
      <c r="N15" s="668">
        <v>236</v>
      </c>
      <c r="O15" s="668">
        <v>65</v>
      </c>
      <c r="P15" s="668">
        <v>171</v>
      </c>
      <c r="Q15" s="668"/>
      <c r="R15" s="668">
        <v>0</v>
      </c>
      <c r="S15" s="668">
        <v>0</v>
      </c>
      <c r="T15" s="668">
        <v>0</v>
      </c>
    </row>
    <row r="16" spans="1:21" x14ac:dyDescent="0.2">
      <c r="A16" s="33" t="s">
        <v>63</v>
      </c>
      <c r="B16" s="668">
        <f t="shared" si="6"/>
        <v>411</v>
      </c>
      <c r="C16" s="668">
        <f t="shared" si="7"/>
        <v>168</v>
      </c>
      <c r="D16" s="668">
        <f t="shared" si="8"/>
        <v>243</v>
      </c>
      <c r="E16" s="668"/>
      <c r="F16" s="668">
        <v>34</v>
      </c>
      <c r="G16" s="668">
        <v>11</v>
      </c>
      <c r="H16" s="668">
        <v>23</v>
      </c>
      <c r="I16" s="668"/>
      <c r="J16" s="668">
        <v>195</v>
      </c>
      <c r="K16" s="668">
        <v>80</v>
      </c>
      <c r="L16" s="668">
        <v>115</v>
      </c>
      <c r="M16" s="668"/>
      <c r="N16" s="668">
        <v>182</v>
      </c>
      <c r="O16" s="668">
        <v>77</v>
      </c>
      <c r="P16" s="668">
        <v>105</v>
      </c>
      <c r="Q16" s="668"/>
      <c r="R16" s="668">
        <v>0</v>
      </c>
      <c r="S16" s="668">
        <v>0</v>
      </c>
      <c r="T16" s="668">
        <v>0</v>
      </c>
    </row>
    <row r="17" spans="1:20" x14ac:dyDescent="0.2">
      <c r="A17" s="33" t="s">
        <v>64</v>
      </c>
      <c r="B17" s="668">
        <f t="shared" si="6"/>
        <v>1487</v>
      </c>
      <c r="C17" s="668">
        <f t="shared" si="7"/>
        <v>673</v>
      </c>
      <c r="D17" s="668">
        <f t="shared" si="8"/>
        <v>814</v>
      </c>
      <c r="E17" s="668"/>
      <c r="F17" s="668">
        <v>90</v>
      </c>
      <c r="G17" s="668">
        <v>37</v>
      </c>
      <c r="H17" s="668">
        <v>53</v>
      </c>
      <c r="I17" s="668"/>
      <c r="J17" s="668">
        <v>638</v>
      </c>
      <c r="K17" s="668">
        <v>327</v>
      </c>
      <c r="L17" s="668">
        <v>311</v>
      </c>
      <c r="M17" s="668"/>
      <c r="N17" s="668">
        <v>759</v>
      </c>
      <c r="O17" s="668">
        <v>309</v>
      </c>
      <c r="P17" s="668">
        <v>450</v>
      </c>
      <c r="Q17" s="668"/>
      <c r="R17" s="668">
        <v>0</v>
      </c>
      <c r="S17" s="668">
        <v>0</v>
      </c>
      <c r="T17" s="668">
        <v>0</v>
      </c>
    </row>
    <row r="18" spans="1:20" x14ac:dyDescent="0.2">
      <c r="A18" s="33" t="s">
        <v>55</v>
      </c>
      <c r="B18" s="668">
        <f t="shared" si="6"/>
        <v>2435</v>
      </c>
      <c r="C18" s="668">
        <f t="shared" si="7"/>
        <v>2433</v>
      </c>
      <c r="D18" s="668">
        <f t="shared" si="8"/>
        <v>2</v>
      </c>
      <c r="E18" s="668"/>
      <c r="F18" s="668">
        <v>677</v>
      </c>
      <c r="G18" s="668">
        <v>677</v>
      </c>
      <c r="H18" s="668">
        <v>0</v>
      </c>
      <c r="I18" s="668"/>
      <c r="J18" s="668">
        <v>1189</v>
      </c>
      <c r="K18" s="668">
        <v>1187</v>
      </c>
      <c r="L18" s="668">
        <v>2</v>
      </c>
      <c r="M18" s="668"/>
      <c r="N18" s="668">
        <v>569</v>
      </c>
      <c r="O18" s="668">
        <v>569</v>
      </c>
      <c r="P18" s="668">
        <v>0</v>
      </c>
      <c r="Q18" s="668"/>
      <c r="R18" s="668">
        <v>0</v>
      </c>
      <c r="S18" s="668">
        <v>0</v>
      </c>
      <c r="T18" s="668">
        <v>0</v>
      </c>
    </row>
    <row r="19" spans="1:20" x14ac:dyDescent="0.2">
      <c r="A19" s="33" t="s">
        <v>65</v>
      </c>
      <c r="B19" s="668">
        <f t="shared" si="6"/>
        <v>2048</v>
      </c>
      <c r="C19" s="668">
        <f t="shared" si="7"/>
        <v>774</v>
      </c>
      <c r="D19" s="668">
        <f t="shared" si="8"/>
        <v>1274</v>
      </c>
      <c r="E19" s="668"/>
      <c r="F19" s="668">
        <v>132</v>
      </c>
      <c r="G19" s="668">
        <v>34</v>
      </c>
      <c r="H19" s="668">
        <v>98</v>
      </c>
      <c r="I19" s="668"/>
      <c r="J19" s="668">
        <v>903</v>
      </c>
      <c r="K19" s="668">
        <v>385</v>
      </c>
      <c r="L19" s="668">
        <v>518</v>
      </c>
      <c r="M19" s="668"/>
      <c r="N19" s="668">
        <v>776</v>
      </c>
      <c r="O19" s="668">
        <v>301</v>
      </c>
      <c r="P19" s="668">
        <v>475</v>
      </c>
      <c r="Q19" s="668"/>
      <c r="R19" s="668">
        <v>237</v>
      </c>
      <c r="S19" s="668">
        <v>54</v>
      </c>
      <c r="T19" s="668">
        <v>183</v>
      </c>
    </row>
    <row r="20" spans="1:20" x14ac:dyDescent="0.2">
      <c r="A20" s="33" t="s">
        <v>66</v>
      </c>
      <c r="B20" s="668">
        <f t="shared" si="6"/>
        <v>7606</v>
      </c>
      <c r="C20" s="668">
        <f t="shared" si="7"/>
        <v>3161</v>
      </c>
      <c r="D20" s="668">
        <f t="shared" si="8"/>
        <v>4445</v>
      </c>
      <c r="E20" s="668"/>
      <c r="F20" s="668">
        <v>1046</v>
      </c>
      <c r="G20" s="668">
        <v>388</v>
      </c>
      <c r="H20" s="668">
        <v>658</v>
      </c>
      <c r="I20" s="668"/>
      <c r="J20" s="668">
        <v>3301</v>
      </c>
      <c r="K20" s="668">
        <v>1406</v>
      </c>
      <c r="L20" s="668">
        <v>1895</v>
      </c>
      <c r="M20" s="668"/>
      <c r="N20" s="668">
        <v>3259</v>
      </c>
      <c r="O20" s="668">
        <v>1367</v>
      </c>
      <c r="P20" s="668">
        <v>1892</v>
      </c>
      <c r="Q20" s="668"/>
      <c r="R20" s="668">
        <v>0</v>
      </c>
      <c r="S20" s="668">
        <v>0</v>
      </c>
      <c r="T20" s="668">
        <v>0</v>
      </c>
    </row>
    <row r="21" spans="1:20" x14ac:dyDescent="0.2">
      <c r="A21" s="33" t="s">
        <v>67</v>
      </c>
      <c r="B21" s="668">
        <f t="shared" si="6"/>
        <v>4430</v>
      </c>
      <c r="C21" s="668">
        <f t="shared" si="7"/>
        <v>1984</v>
      </c>
      <c r="D21" s="668">
        <f t="shared" si="8"/>
        <v>2446</v>
      </c>
      <c r="E21" s="668"/>
      <c r="F21" s="668">
        <v>304</v>
      </c>
      <c r="G21" s="668">
        <v>86</v>
      </c>
      <c r="H21" s="668">
        <v>218</v>
      </c>
      <c r="I21" s="668"/>
      <c r="J21" s="668">
        <v>1837</v>
      </c>
      <c r="K21" s="668">
        <v>870</v>
      </c>
      <c r="L21" s="668">
        <v>967</v>
      </c>
      <c r="M21" s="668"/>
      <c r="N21" s="668">
        <v>2289</v>
      </c>
      <c r="O21" s="668">
        <v>1028</v>
      </c>
      <c r="P21" s="668">
        <v>1261</v>
      </c>
      <c r="Q21" s="668"/>
      <c r="R21" s="668">
        <v>0</v>
      </c>
      <c r="S21" s="668">
        <v>0</v>
      </c>
      <c r="T21" s="668">
        <v>0</v>
      </c>
    </row>
    <row r="22" spans="1:20" x14ac:dyDescent="0.2">
      <c r="A22" s="33" t="s">
        <v>68</v>
      </c>
      <c r="B22" s="668">
        <f t="shared" si="6"/>
        <v>1769</v>
      </c>
      <c r="C22" s="668">
        <f t="shared" si="7"/>
        <v>788</v>
      </c>
      <c r="D22" s="668">
        <f t="shared" si="8"/>
        <v>981</v>
      </c>
      <c r="E22" s="668"/>
      <c r="F22" s="668">
        <v>102</v>
      </c>
      <c r="G22" s="668">
        <v>22</v>
      </c>
      <c r="H22" s="668">
        <v>80</v>
      </c>
      <c r="I22" s="668"/>
      <c r="J22" s="668">
        <v>773</v>
      </c>
      <c r="K22" s="668">
        <v>371</v>
      </c>
      <c r="L22" s="668">
        <v>402</v>
      </c>
      <c r="M22" s="668"/>
      <c r="N22" s="668">
        <v>894</v>
      </c>
      <c r="O22" s="668">
        <v>395</v>
      </c>
      <c r="P22" s="668">
        <v>499</v>
      </c>
      <c r="Q22" s="668"/>
      <c r="R22" s="668">
        <v>0</v>
      </c>
      <c r="S22" s="668">
        <v>0</v>
      </c>
      <c r="T22" s="668">
        <v>0</v>
      </c>
    </row>
    <row r="23" spans="1:20" x14ac:dyDescent="0.2">
      <c r="A23" s="33" t="s">
        <v>69</v>
      </c>
      <c r="B23" s="668">
        <f t="shared" si="6"/>
        <v>1400</v>
      </c>
      <c r="C23" s="668">
        <f t="shared" si="7"/>
        <v>586</v>
      </c>
      <c r="D23" s="668">
        <f t="shared" si="8"/>
        <v>814</v>
      </c>
      <c r="E23" s="668"/>
      <c r="F23" s="668">
        <v>0</v>
      </c>
      <c r="G23" s="668">
        <v>0</v>
      </c>
      <c r="H23" s="668">
        <v>0</v>
      </c>
      <c r="I23" s="668"/>
      <c r="J23" s="668">
        <v>663</v>
      </c>
      <c r="K23" s="668">
        <v>290</v>
      </c>
      <c r="L23" s="668">
        <v>373</v>
      </c>
      <c r="M23" s="668"/>
      <c r="N23" s="668">
        <v>737</v>
      </c>
      <c r="O23" s="668">
        <v>296</v>
      </c>
      <c r="P23" s="668">
        <v>441</v>
      </c>
      <c r="Q23" s="668"/>
      <c r="R23" s="668">
        <v>0</v>
      </c>
      <c r="S23" s="668">
        <v>0</v>
      </c>
      <c r="T23" s="668">
        <v>0</v>
      </c>
    </row>
    <row r="24" spans="1:20" x14ac:dyDescent="0.2">
      <c r="A24" s="33" t="s">
        <v>70</v>
      </c>
      <c r="B24" s="668">
        <f t="shared" si="6"/>
        <v>1749</v>
      </c>
      <c r="C24" s="668">
        <f t="shared" si="7"/>
        <v>780</v>
      </c>
      <c r="D24" s="668">
        <f t="shared" si="8"/>
        <v>969</v>
      </c>
      <c r="E24" s="668"/>
      <c r="F24" s="668">
        <v>135</v>
      </c>
      <c r="G24" s="668">
        <v>53</v>
      </c>
      <c r="H24" s="668">
        <v>82</v>
      </c>
      <c r="I24" s="668"/>
      <c r="J24" s="668">
        <v>683</v>
      </c>
      <c r="K24" s="668">
        <v>310</v>
      </c>
      <c r="L24" s="668">
        <v>373</v>
      </c>
      <c r="M24" s="668"/>
      <c r="N24" s="668">
        <v>931</v>
      </c>
      <c r="O24" s="668">
        <v>417</v>
      </c>
      <c r="P24" s="668">
        <v>514</v>
      </c>
      <c r="Q24" s="668"/>
      <c r="R24" s="668">
        <v>0</v>
      </c>
      <c r="S24" s="668">
        <v>0</v>
      </c>
      <c r="T24" s="668">
        <v>0</v>
      </c>
    </row>
    <row r="25" spans="1:20" x14ac:dyDescent="0.2">
      <c r="A25" s="33" t="s">
        <v>71</v>
      </c>
      <c r="B25" s="668">
        <f t="shared" si="6"/>
        <v>1818</v>
      </c>
      <c r="C25" s="668">
        <f t="shared" si="7"/>
        <v>817</v>
      </c>
      <c r="D25" s="668">
        <f t="shared" si="8"/>
        <v>1001</v>
      </c>
      <c r="E25" s="668"/>
      <c r="F25" s="668">
        <v>49</v>
      </c>
      <c r="G25" s="668">
        <v>12</v>
      </c>
      <c r="H25" s="668">
        <v>37</v>
      </c>
      <c r="I25" s="668"/>
      <c r="J25" s="668">
        <v>726</v>
      </c>
      <c r="K25" s="668">
        <v>335</v>
      </c>
      <c r="L25" s="668">
        <v>391</v>
      </c>
      <c r="M25" s="668"/>
      <c r="N25" s="668">
        <v>985</v>
      </c>
      <c r="O25" s="668">
        <v>447</v>
      </c>
      <c r="P25" s="668">
        <v>538</v>
      </c>
      <c r="Q25" s="668"/>
      <c r="R25" s="668">
        <v>58</v>
      </c>
      <c r="S25" s="668">
        <v>23</v>
      </c>
      <c r="T25" s="668">
        <v>35</v>
      </c>
    </row>
    <row r="26" spans="1:20" x14ac:dyDescent="0.2">
      <c r="A26" s="33" t="s">
        <v>57</v>
      </c>
      <c r="B26" s="668">
        <f t="shared" si="6"/>
        <v>2269</v>
      </c>
      <c r="C26" s="668">
        <f t="shared" si="7"/>
        <v>786</v>
      </c>
      <c r="D26" s="668">
        <f t="shared" si="8"/>
        <v>1483</v>
      </c>
      <c r="E26" s="668"/>
      <c r="F26" s="668">
        <v>248</v>
      </c>
      <c r="G26" s="668">
        <v>69</v>
      </c>
      <c r="H26" s="668">
        <v>179</v>
      </c>
      <c r="I26" s="668"/>
      <c r="J26" s="668">
        <v>704</v>
      </c>
      <c r="K26" s="668">
        <v>286</v>
      </c>
      <c r="L26" s="668">
        <v>418</v>
      </c>
      <c r="M26" s="668"/>
      <c r="N26" s="668">
        <v>841</v>
      </c>
      <c r="O26" s="668">
        <v>343</v>
      </c>
      <c r="P26" s="668">
        <v>498</v>
      </c>
      <c r="Q26" s="668"/>
      <c r="R26" s="668">
        <v>476</v>
      </c>
      <c r="S26" s="668">
        <v>88</v>
      </c>
      <c r="T26" s="668">
        <v>388</v>
      </c>
    </row>
    <row r="27" spans="1:20" x14ac:dyDescent="0.2">
      <c r="A27" s="33" t="s">
        <v>58</v>
      </c>
      <c r="B27" s="668">
        <f t="shared" si="6"/>
        <v>3111</v>
      </c>
      <c r="C27" s="668">
        <f t="shared" si="7"/>
        <v>1271</v>
      </c>
      <c r="D27" s="668">
        <f t="shared" si="8"/>
        <v>1840</v>
      </c>
      <c r="E27" s="668"/>
      <c r="F27" s="668">
        <v>192</v>
      </c>
      <c r="G27" s="668">
        <v>110</v>
      </c>
      <c r="H27" s="668">
        <v>82</v>
      </c>
      <c r="I27" s="668"/>
      <c r="J27" s="668">
        <v>1303</v>
      </c>
      <c r="K27" s="668">
        <v>578</v>
      </c>
      <c r="L27" s="668">
        <v>725</v>
      </c>
      <c r="M27" s="668"/>
      <c r="N27" s="668">
        <v>1370</v>
      </c>
      <c r="O27" s="668">
        <v>516</v>
      </c>
      <c r="P27" s="668">
        <v>854</v>
      </c>
      <c r="Q27" s="668"/>
      <c r="R27" s="668">
        <v>246</v>
      </c>
      <c r="S27" s="668">
        <v>67</v>
      </c>
      <c r="T27" s="668">
        <v>179</v>
      </c>
    </row>
    <row r="28" spans="1:20" x14ac:dyDescent="0.2">
      <c r="A28" s="33" t="s">
        <v>59</v>
      </c>
      <c r="B28" s="668">
        <f t="shared" si="6"/>
        <v>1308</v>
      </c>
      <c r="C28" s="668">
        <f t="shared" si="7"/>
        <v>613</v>
      </c>
      <c r="D28" s="668">
        <f t="shared" si="8"/>
        <v>695</v>
      </c>
      <c r="E28" s="668"/>
      <c r="F28" s="668">
        <v>19</v>
      </c>
      <c r="G28" s="668">
        <v>7</v>
      </c>
      <c r="H28" s="668">
        <v>12</v>
      </c>
      <c r="I28" s="668"/>
      <c r="J28" s="668">
        <v>555</v>
      </c>
      <c r="K28" s="668">
        <v>268</v>
      </c>
      <c r="L28" s="668">
        <v>287</v>
      </c>
      <c r="M28" s="668"/>
      <c r="N28" s="668">
        <v>734</v>
      </c>
      <c r="O28" s="668">
        <v>338</v>
      </c>
      <c r="P28" s="668">
        <v>396</v>
      </c>
      <c r="Q28" s="668"/>
      <c r="R28" s="668">
        <v>0</v>
      </c>
      <c r="S28" s="668">
        <v>0</v>
      </c>
      <c r="T28" s="668">
        <v>0</v>
      </c>
    </row>
    <row r="29" spans="1:20" x14ac:dyDescent="0.2">
      <c r="A29" s="33" t="s">
        <v>72</v>
      </c>
      <c r="B29" s="668">
        <f t="shared" si="6"/>
        <v>2644</v>
      </c>
      <c r="C29" s="668">
        <f t="shared" si="7"/>
        <v>1190</v>
      </c>
      <c r="D29" s="668">
        <f t="shared" si="8"/>
        <v>1454</v>
      </c>
      <c r="E29" s="668"/>
      <c r="F29" s="668">
        <v>173</v>
      </c>
      <c r="G29" s="668">
        <v>62</v>
      </c>
      <c r="H29" s="668">
        <v>111</v>
      </c>
      <c r="I29" s="668"/>
      <c r="J29" s="668">
        <v>1147</v>
      </c>
      <c r="K29" s="668">
        <v>555</v>
      </c>
      <c r="L29" s="668">
        <v>592</v>
      </c>
      <c r="M29" s="668"/>
      <c r="N29" s="668">
        <v>1324</v>
      </c>
      <c r="O29" s="668">
        <v>573</v>
      </c>
      <c r="P29" s="668">
        <v>751</v>
      </c>
      <c r="Q29" s="668"/>
      <c r="R29" s="668">
        <v>0</v>
      </c>
      <c r="S29" s="668">
        <v>0</v>
      </c>
      <c r="T29" s="668">
        <v>0</v>
      </c>
    </row>
    <row r="30" spans="1:20" x14ac:dyDescent="0.2">
      <c r="A30" s="33" t="s">
        <v>73</v>
      </c>
      <c r="B30" s="668">
        <f t="shared" si="6"/>
        <v>1122</v>
      </c>
      <c r="C30" s="668">
        <f t="shared" si="7"/>
        <v>529</v>
      </c>
      <c r="D30" s="668">
        <f t="shared" si="8"/>
        <v>593</v>
      </c>
      <c r="E30" s="668"/>
      <c r="F30" s="668">
        <v>67</v>
      </c>
      <c r="G30" s="668">
        <v>27</v>
      </c>
      <c r="H30" s="668">
        <v>40</v>
      </c>
      <c r="I30" s="668"/>
      <c r="J30" s="668">
        <v>471</v>
      </c>
      <c r="K30" s="668">
        <v>214</v>
      </c>
      <c r="L30" s="668">
        <v>257</v>
      </c>
      <c r="M30" s="668"/>
      <c r="N30" s="668">
        <v>584</v>
      </c>
      <c r="O30" s="668">
        <v>288</v>
      </c>
      <c r="P30" s="668">
        <v>296</v>
      </c>
      <c r="Q30" s="668"/>
      <c r="R30" s="668">
        <v>0</v>
      </c>
      <c r="S30" s="668">
        <v>0</v>
      </c>
      <c r="T30" s="668">
        <v>0</v>
      </c>
    </row>
    <row r="31" spans="1:20" x14ac:dyDescent="0.2">
      <c r="A31" s="33" t="s">
        <v>74</v>
      </c>
      <c r="B31" s="668">
        <f t="shared" si="6"/>
        <v>6552</v>
      </c>
      <c r="C31" s="668">
        <f t="shared" si="7"/>
        <v>2783</v>
      </c>
      <c r="D31" s="668">
        <f t="shared" si="8"/>
        <v>3769</v>
      </c>
      <c r="E31" s="668"/>
      <c r="F31" s="668">
        <v>551</v>
      </c>
      <c r="G31" s="668">
        <v>233</v>
      </c>
      <c r="H31" s="668">
        <v>318</v>
      </c>
      <c r="I31" s="668"/>
      <c r="J31" s="668">
        <v>2845</v>
      </c>
      <c r="K31" s="668">
        <v>1227</v>
      </c>
      <c r="L31" s="668">
        <v>1618</v>
      </c>
      <c r="M31" s="668"/>
      <c r="N31" s="668">
        <v>3038</v>
      </c>
      <c r="O31" s="668">
        <v>1292</v>
      </c>
      <c r="P31" s="668">
        <v>1746</v>
      </c>
      <c r="Q31" s="668"/>
      <c r="R31" s="668">
        <v>118</v>
      </c>
      <c r="S31" s="668">
        <v>31</v>
      </c>
      <c r="T31" s="668">
        <v>87</v>
      </c>
    </row>
    <row r="32" spans="1:20" x14ac:dyDescent="0.2">
      <c r="A32" s="33" t="s">
        <v>75</v>
      </c>
      <c r="B32" s="668">
        <f t="shared" si="6"/>
        <v>7337</v>
      </c>
      <c r="C32" s="668">
        <f t="shared" si="7"/>
        <v>3261</v>
      </c>
      <c r="D32" s="668">
        <f t="shared" si="8"/>
        <v>4076</v>
      </c>
      <c r="E32" s="668"/>
      <c r="F32" s="668">
        <v>634</v>
      </c>
      <c r="G32" s="668">
        <v>294</v>
      </c>
      <c r="H32" s="668">
        <v>340</v>
      </c>
      <c r="I32" s="668"/>
      <c r="J32" s="668">
        <v>3105</v>
      </c>
      <c r="K32" s="668">
        <v>1412</v>
      </c>
      <c r="L32" s="668">
        <v>1693</v>
      </c>
      <c r="M32" s="668"/>
      <c r="N32" s="668">
        <v>3598</v>
      </c>
      <c r="O32" s="668">
        <v>1555</v>
      </c>
      <c r="P32" s="668">
        <v>2043</v>
      </c>
      <c r="Q32" s="668"/>
      <c r="R32" s="668">
        <v>0</v>
      </c>
      <c r="S32" s="668">
        <v>0</v>
      </c>
      <c r="T32" s="668">
        <v>0</v>
      </c>
    </row>
    <row r="33" spans="1:20" ht="13.5" thickBot="1" x14ac:dyDescent="0.25">
      <c r="A33" s="25" t="s">
        <v>76</v>
      </c>
      <c r="B33" s="669">
        <f t="shared" si="6"/>
        <v>2433</v>
      </c>
      <c r="C33" s="669">
        <f t="shared" si="7"/>
        <v>930</v>
      </c>
      <c r="D33" s="669">
        <f t="shared" si="8"/>
        <v>1503</v>
      </c>
      <c r="E33" s="669"/>
      <c r="F33" s="669">
        <v>291</v>
      </c>
      <c r="G33" s="669">
        <v>76</v>
      </c>
      <c r="H33" s="669">
        <v>215</v>
      </c>
      <c r="I33" s="669"/>
      <c r="J33" s="669">
        <v>915</v>
      </c>
      <c r="K33" s="669">
        <v>360</v>
      </c>
      <c r="L33" s="669">
        <v>555</v>
      </c>
      <c r="M33" s="669"/>
      <c r="N33" s="669">
        <v>1227</v>
      </c>
      <c r="O33" s="669">
        <v>494</v>
      </c>
      <c r="P33" s="669">
        <v>733</v>
      </c>
      <c r="Q33" s="669"/>
      <c r="R33" s="669">
        <v>0</v>
      </c>
      <c r="S33" s="669">
        <v>0</v>
      </c>
      <c r="T33" s="669">
        <v>0</v>
      </c>
    </row>
    <row r="34" spans="1:20" ht="15" customHeight="1" x14ac:dyDescent="0.2">
      <c r="A34" s="35" t="s">
        <v>24</v>
      </c>
    </row>
  </sheetData>
  <mergeCells count="12">
    <mergeCell ref="A1:T1"/>
    <mergeCell ref="A2:T2"/>
    <mergeCell ref="A3:T3"/>
    <mergeCell ref="A4:T4"/>
    <mergeCell ref="A5:T5"/>
    <mergeCell ref="A6:T6"/>
    <mergeCell ref="A7:A8"/>
    <mergeCell ref="B7:D7"/>
    <mergeCell ref="F7:H7"/>
    <mergeCell ref="J7:L7"/>
    <mergeCell ref="N7:P7"/>
    <mergeCell ref="R7:T7"/>
  </mergeCells>
  <conditionalFormatting sqref="B10:T33">
    <cfRule type="cellIs" dxfId="58" priority="2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0"/>
  <sheetViews>
    <sheetView showGridLines="0" zoomScaleNormal="100" zoomScaleSheetLayoutView="100" workbookViewId="0">
      <selection activeCell="R16" sqref="R16"/>
    </sheetView>
  </sheetViews>
  <sheetFormatPr baseColWidth="10" defaultColWidth="11" defaultRowHeight="12.75" x14ac:dyDescent="0.2"/>
  <cols>
    <col min="1" max="1" width="10.125" style="168" customWidth="1"/>
    <col min="2" max="4" width="5.625" style="176" customWidth="1"/>
    <col min="5" max="5" width="1.25" style="176" customWidth="1"/>
    <col min="6" max="8" width="5.25" style="176" customWidth="1"/>
    <col min="9" max="9" width="1.25" style="176" customWidth="1"/>
    <col min="10" max="12" width="5.25" style="176" customWidth="1"/>
    <col min="13" max="13" width="1.25" style="176" customWidth="1"/>
    <col min="14" max="16" width="5.25" style="176" customWidth="1"/>
    <col min="17" max="16384" width="11" style="134"/>
  </cols>
  <sheetData>
    <row r="1" spans="1:20" ht="15" customHeight="1" x14ac:dyDescent="0.25">
      <c r="A1" s="796" t="s">
        <v>858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433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s="24" customFormat="1" ht="15" x14ac:dyDescent="0.25">
      <c r="A3" s="833" t="s">
        <v>48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361"/>
      <c r="R3" s="361"/>
      <c r="S3" s="361"/>
      <c r="T3" s="361"/>
    </row>
    <row r="4" spans="1:20" ht="15" x14ac:dyDescent="0.25">
      <c r="A4" s="797" t="s">
        <v>744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0" ht="15" x14ac:dyDescent="0.25">
      <c r="A5" s="797" t="s">
        <v>99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0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0" s="503" customFormat="1" ht="17.25" customHeight="1" x14ac:dyDescent="0.25">
      <c r="A7" s="804" t="s">
        <v>256</v>
      </c>
      <c r="B7" s="840" t="s">
        <v>0</v>
      </c>
      <c r="C7" s="840"/>
      <c r="D7" s="840"/>
      <c r="E7" s="502"/>
      <c r="F7" s="848" t="s">
        <v>50</v>
      </c>
      <c r="G7" s="848"/>
      <c r="H7" s="848"/>
      <c r="I7" s="666"/>
      <c r="J7" s="848" t="s">
        <v>51</v>
      </c>
      <c r="K7" s="848"/>
      <c r="L7" s="848"/>
      <c r="M7" s="666"/>
      <c r="N7" s="848" t="s">
        <v>209</v>
      </c>
      <c r="O7" s="848"/>
      <c r="P7" s="848"/>
    </row>
    <row r="8" spans="1:20" s="503" customFormat="1" ht="27.75" customHeight="1" x14ac:dyDescent="0.25">
      <c r="A8" s="804"/>
      <c r="B8" s="504" t="s">
        <v>0</v>
      </c>
      <c r="C8" s="504" t="s">
        <v>15</v>
      </c>
      <c r="D8" s="504" t="s">
        <v>16</v>
      </c>
      <c r="E8" s="505"/>
      <c r="F8" s="504" t="s">
        <v>0</v>
      </c>
      <c r="G8" s="504" t="s">
        <v>15</v>
      </c>
      <c r="H8" s="504" t="s">
        <v>16</v>
      </c>
      <c r="I8" s="504"/>
      <c r="J8" s="504" t="s">
        <v>0</v>
      </c>
      <c r="K8" s="504" t="s">
        <v>15</v>
      </c>
      <c r="L8" s="504" t="s">
        <v>16</v>
      </c>
      <c r="M8" s="505"/>
      <c r="N8" s="504" t="s">
        <v>0</v>
      </c>
      <c r="O8" s="504" t="s">
        <v>15</v>
      </c>
      <c r="P8" s="504" t="s">
        <v>16</v>
      </c>
    </row>
    <row r="9" spans="1:20" s="169" customFormat="1" x14ac:dyDescent="0.2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</row>
    <row r="10" spans="1:20" s="555" customFormat="1" x14ac:dyDescent="0.2">
      <c r="A10" s="173" t="s">
        <v>0</v>
      </c>
      <c r="B10" s="554">
        <f>SUM(B11:B27)</f>
        <v>61068</v>
      </c>
      <c r="C10" s="554">
        <f>SUM(C11:C27)</f>
        <v>26786</v>
      </c>
      <c r="D10" s="554">
        <f>SUM(D11:D27)</f>
        <v>34282</v>
      </c>
      <c r="E10" s="554"/>
      <c r="F10" s="554">
        <f>SUM(F11:F27)</f>
        <v>5335</v>
      </c>
      <c r="G10" s="554">
        <f>SUM(G11:G27)</f>
        <v>2356</v>
      </c>
      <c r="H10" s="554">
        <f>SUM(H11:H27)</f>
        <v>2979</v>
      </c>
      <c r="I10" s="554"/>
      <c r="J10" s="554">
        <f>SUM(J11:J27)</f>
        <v>26470</v>
      </c>
      <c r="K10" s="554">
        <f>SUM(K11:K27)</f>
        <v>12236</v>
      </c>
      <c r="L10" s="554">
        <f>SUM(L11:L27)</f>
        <v>14234</v>
      </c>
      <c r="M10" s="554"/>
      <c r="N10" s="554">
        <f>SUM(N11:N27)</f>
        <v>29263</v>
      </c>
      <c r="O10" s="554">
        <f>SUM(O11:O27)</f>
        <v>12194</v>
      </c>
      <c r="P10" s="554">
        <f>SUM(P11:P27)</f>
        <v>17069</v>
      </c>
    </row>
    <row r="11" spans="1:20" x14ac:dyDescent="0.2">
      <c r="A11" s="188">
        <v>14</v>
      </c>
      <c r="B11" s="524">
        <f t="shared" ref="B11:C27" si="0">+F11+J11+N11</f>
        <v>58</v>
      </c>
      <c r="C11" s="524">
        <f t="shared" si="0"/>
        <v>30</v>
      </c>
      <c r="D11" s="524">
        <f t="shared" ref="D11:D27" si="1">+B11-C11</f>
        <v>28</v>
      </c>
      <c r="E11" s="537"/>
      <c r="F11" s="522">
        <v>5</v>
      </c>
      <c r="G11" s="522">
        <v>3</v>
      </c>
      <c r="H11" s="522">
        <v>2</v>
      </c>
      <c r="I11" s="522"/>
      <c r="J11" s="522">
        <v>51</v>
      </c>
      <c r="K11" s="522">
        <v>26</v>
      </c>
      <c r="L11" s="522">
        <v>25</v>
      </c>
      <c r="M11" s="522"/>
      <c r="N11" s="522">
        <v>2</v>
      </c>
      <c r="O11" s="522">
        <v>1</v>
      </c>
      <c r="P11" s="522">
        <v>1</v>
      </c>
    </row>
    <row r="12" spans="1:20" x14ac:dyDescent="0.2">
      <c r="A12" s="188">
        <v>15</v>
      </c>
      <c r="B12" s="524">
        <f t="shared" si="0"/>
        <v>1051</v>
      </c>
      <c r="C12" s="524">
        <f t="shared" si="0"/>
        <v>546</v>
      </c>
      <c r="D12" s="524">
        <f t="shared" si="1"/>
        <v>505</v>
      </c>
      <c r="E12" s="538"/>
      <c r="F12" s="534">
        <v>46</v>
      </c>
      <c r="G12" s="534">
        <v>25</v>
      </c>
      <c r="H12" s="534">
        <v>21</v>
      </c>
      <c r="I12" s="534"/>
      <c r="J12" s="534">
        <v>820</v>
      </c>
      <c r="K12" s="534">
        <v>435</v>
      </c>
      <c r="L12" s="534">
        <v>385</v>
      </c>
      <c r="M12" s="534"/>
      <c r="N12" s="534">
        <v>185</v>
      </c>
      <c r="O12" s="534">
        <v>86</v>
      </c>
      <c r="P12" s="534">
        <v>99</v>
      </c>
    </row>
    <row r="13" spans="1:20" x14ac:dyDescent="0.2">
      <c r="A13" s="188">
        <v>16</v>
      </c>
      <c r="B13" s="524">
        <f t="shared" si="0"/>
        <v>2273</v>
      </c>
      <c r="C13" s="524">
        <f t="shared" si="0"/>
        <v>1128</v>
      </c>
      <c r="D13" s="524">
        <f t="shared" si="1"/>
        <v>1145</v>
      </c>
      <c r="E13" s="538"/>
      <c r="F13" s="534">
        <v>47</v>
      </c>
      <c r="G13" s="534">
        <v>20</v>
      </c>
      <c r="H13" s="534">
        <v>27</v>
      </c>
      <c r="I13" s="534"/>
      <c r="J13" s="534">
        <v>1396</v>
      </c>
      <c r="K13" s="534">
        <v>744</v>
      </c>
      <c r="L13" s="534">
        <v>652</v>
      </c>
      <c r="M13" s="534"/>
      <c r="N13" s="534">
        <v>830</v>
      </c>
      <c r="O13" s="534">
        <v>364</v>
      </c>
      <c r="P13" s="534">
        <v>466</v>
      </c>
    </row>
    <row r="14" spans="1:20" x14ac:dyDescent="0.2">
      <c r="A14" s="188">
        <v>17</v>
      </c>
      <c r="B14" s="524">
        <f t="shared" si="0"/>
        <v>2912</v>
      </c>
      <c r="C14" s="524">
        <f t="shared" si="0"/>
        <v>1436</v>
      </c>
      <c r="D14" s="524">
        <f t="shared" si="1"/>
        <v>1476</v>
      </c>
      <c r="E14" s="524"/>
      <c r="F14" s="522">
        <v>50</v>
      </c>
      <c r="G14" s="522">
        <v>27</v>
      </c>
      <c r="H14" s="522">
        <v>23</v>
      </c>
      <c r="I14" s="534"/>
      <c r="J14" s="522">
        <v>1205</v>
      </c>
      <c r="K14" s="522">
        <v>673</v>
      </c>
      <c r="L14" s="522">
        <v>532</v>
      </c>
      <c r="M14" s="534"/>
      <c r="N14" s="522">
        <v>1657</v>
      </c>
      <c r="O14" s="522">
        <v>736</v>
      </c>
      <c r="P14" s="522">
        <v>921</v>
      </c>
    </row>
    <row r="15" spans="1:20" x14ac:dyDescent="0.2">
      <c r="A15" s="188">
        <v>18</v>
      </c>
      <c r="B15" s="524">
        <f t="shared" si="0"/>
        <v>2933</v>
      </c>
      <c r="C15" s="524">
        <f t="shared" si="0"/>
        <v>1542</v>
      </c>
      <c r="D15" s="524">
        <f t="shared" si="1"/>
        <v>1391</v>
      </c>
      <c r="E15" s="524"/>
      <c r="F15" s="534">
        <v>36</v>
      </c>
      <c r="G15" s="534">
        <v>20</v>
      </c>
      <c r="H15" s="534">
        <v>16</v>
      </c>
      <c r="I15" s="534"/>
      <c r="J15" s="534">
        <v>980</v>
      </c>
      <c r="K15" s="534">
        <v>543</v>
      </c>
      <c r="L15" s="534">
        <v>437</v>
      </c>
      <c r="M15" s="534"/>
      <c r="N15" s="534">
        <v>1917</v>
      </c>
      <c r="O15" s="534">
        <v>979</v>
      </c>
      <c r="P15" s="534">
        <v>938</v>
      </c>
    </row>
    <row r="16" spans="1:20" x14ac:dyDescent="0.2">
      <c r="A16" s="188">
        <v>19</v>
      </c>
      <c r="B16" s="524">
        <f t="shared" si="0"/>
        <v>2891</v>
      </c>
      <c r="C16" s="524">
        <f t="shared" si="0"/>
        <v>1437</v>
      </c>
      <c r="D16" s="524">
        <f t="shared" si="1"/>
        <v>1454</v>
      </c>
      <c r="E16" s="524"/>
      <c r="F16" s="534">
        <v>42</v>
      </c>
      <c r="G16" s="534">
        <v>22</v>
      </c>
      <c r="H16" s="534">
        <v>20</v>
      </c>
      <c r="I16" s="534"/>
      <c r="J16" s="534">
        <v>993</v>
      </c>
      <c r="K16" s="534">
        <v>501</v>
      </c>
      <c r="L16" s="534">
        <v>492</v>
      </c>
      <c r="M16" s="534"/>
      <c r="N16" s="534">
        <v>1856</v>
      </c>
      <c r="O16" s="534">
        <v>914</v>
      </c>
      <c r="P16" s="534">
        <v>942</v>
      </c>
    </row>
    <row r="17" spans="1:16" x14ac:dyDescent="0.2">
      <c r="A17" s="188">
        <v>20</v>
      </c>
      <c r="B17" s="524">
        <f t="shared" si="0"/>
        <v>2757</v>
      </c>
      <c r="C17" s="524">
        <f t="shared" si="0"/>
        <v>1349</v>
      </c>
      <c r="D17" s="524">
        <f t="shared" si="1"/>
        <v>1408</v>
      </c>
      <c r="E17" s="524"/>
      <c r="F17" s="534">
        <v>74</v>
      </c>
      <c r="G17" s="534">
        <v>38</v>
      </c>
      <c r="H17" s="534">
        <v>36</v>
      </c>
      <c r="I17" s="534"/>
      <c r="J17" s="534">
        <v>995</v>
      </c>
      <c r="K17" s="534">
        <v>508</v>
      </c>
      <c r="L17" s="534">
        <v>487</v>
      </c>
      <c r="M17" s="534"/>
      <c r="N17" s="534">
        <v>1688</v>
      </c>
      <c r="O17" s="534">
        <v>803</v>
      </c>
      <c r="P17" s="534">
        <v>885</v>
      </c>
    </row>
    <row r="18" spans="1:16" x14ac:dyDescent="0.2">
      <c r="A18" s="188">
        <v>21</v>
      </c>
      <c r="B18" s="524">
        <f t="shared" si="0"/>
        <v>2623</v>
      </c>
      <c r="C18" s="524">
        <f t="shared" si="0"/>
        <v>1244</v>
      </c>
      <c r="D18" s="524">
        <f t="shared" si="1"/>
        <v>1379</v>
      </c>
      <c r="E18" s="524"/>
      <c r="F18" s="534">
        <v>89</v>
      </c>
      <c r="G18" s="534">
        <v>46</v>
      </c>
      <c r="H18" s="534">
        <v>43</v>
      </c>
      <c r="I18" s="534"/>
      <c r="J18" s="534">
        <v>1029</v>
      </c>
      <c r="K18" s="534">
        <v>510</v>
      </c>
      <c r="L18" s="534">
        <v>519</v>
      </c>
      <c r="M18" s="534"/>
      <c r="N18" s="534">
        <v>1505</v>
      </c>
      <c r="O18" s="534">
        <v>688</v>
      </c>
      <c r="P18" s="534">
        <v>817</v>
      </c>
    </row>
    <row r="19" spans="1:16" x14ac:dyDescent="0.2">
      <c r="A19" s="188">
        <v>22</v>
      </c>
      <c r="B19" s="524">
        <f t="shared" si="0"/>
        <v>2456</v>
      </c>
      <c r="C19" s="524">
        <f t="shared" si="0"/>
        <v>1157</v>
      </c>
      <c r="D19" s="524">
        <f t="shared" si="1"/>
        <v>1299</v>
      </c>
      <c r="E19" s="538"/>
      <c r="F19" s="522">
        <v>95</v>
      </c>
      <c r="G19" s="522">
        <v>49</v>
      </c>
      <c r="H19" s="522">
        <v>46</v>
      </c>
      <c r="I19" s="534"/>
      <c r="J19" s="522">
        <v>1018</v>
      </c>
      <c r="K19" s="522">
        <v>523</v>
      </c>
      <c r="L19" s="522">
        <v>495</v>
      </c>
      <c r="M19" s="534"/>
      <c r="N19" s="522">
        <v>1343</v>
      </c>
      <c r="O19" s="522">
        <v>585</v>
      </c>
      <c r="P19" s="522">
        <v>758</v>
      </c>
    </row>
    <row r="20" spans="1:16" x14ac:dyDescent="0.2">
      <c r="A20" s="188">
        <v>23</v>
      </c>
      <c r="B20" s="524">
        <f t="shared" si="0"/>
        <v>2424</v>
      </c>
      <c r="C20" s="524">
        <f t="shared" si="0"/>
        <v>1145</v>
      </c>
      <c r="D20" s="524">
        <f t="shared" si="1"/>
        <v>1279</v>
      </c>
      <c r="E20" s="524"/>
      <c r="F20" s="534">
        <v>101</v>
      </c>
      <c r="G20" s="534">
        <v>56</v>
      </c>
      <c r="H20" s="534">
        <v>45</v>
      </c>
      <c r="I20" s="534"/>
      <c r="J20" s="534">
        <v>1027</v>
      </c>
      <c r="K20" s="534">
        <v>502</v>
      </c>
      <c r="L20" s="534">
        <v>525</v>
      </c>
      <c r="M20" s="534"/>
      <c r="N20" s="534">
        <v>1296</v>
      </c>
      <c r="O20" s="534">
        <v>587</v>
      </c>
      <c r="P20" s="534">
        <v>709</v>
      </c>
    </row>
    <row r="21" spans="1:16" x14ac:dyDescent="0.2">
      <c r="A21" s="188">
        <v>24</v>
      </c>
      <c r="B21" s="524">
        <f t="shared" si="0"/>
        <v>2328</v>
      </c>
      <c r="C21" s="524">
        <f t="shared" si="0"/>
        <v>1097</v>
      </c>
      <c r="D21" s="524">
        <f t="shared" si="1"/>
        <v>1231</v>
      </c>
      <c r="E21" s="524"/>
      <c r="F21" s="534">
        <v>108</v>
      </c>
      <c r="G21" s="534">
        <v>64</v>
      </c>
      <c r="H21" s="534">
        <v>44</v>
      </c>
      <c r="I21" s="534"/>
      <c r="J21" s="534">
        <v>981</v>
      </c>
      <c r="K21" s="534">
        <v>504</v>
      </c>
      <c r="L21" s="534">
        <v>477</v>
      </c>
      <c r="M21" s="534"/>
      <c r="N21" s="534">
        <v>1239</v>
      </c>
      <c r="O21" s="534">
        <v>529</v>
      </c>
      <c r="P21" s="534">
        <v>710</v>
      </c>
    </row>
    <row r="22" spans="1:16" x14ac:dyDescent="0.2">
      <c r="A22" s="165" t="s">
        <v>236</v>
      </c>
      <c r="B22" s="524">
        <f t="shared" si="0"/>
        <v>10920</v>
      </c>
      <c r="C22" s="524">
        <f t="shared" si="0"/>
        <v>5027</v>
      </c>
      <c r="D22" s="524">
        <f t="shared" si="1"/>
        <v>5893</v>
      </c>
      <c r="E22" s="524"/>
      <c r="F22" s="534">
        <v>697</v>
      </c>
      <c r="G22" s="534">
        <v>401</v>
      </c>
      <c r="H22" s="534">
        <v>296</v>
      </c>
      <c r="I22" s="534"/>
      <c r="J22" s="534">
        <v>4766</v>
      </c>
      <c r="K22" s="534">
        <v>2337</v>
      </c>
      <c r="L22" s="534">
        <v>2429</v>
      </c>
      <c r="M22" s="534"/>
      <c r="N22" s="534">
        <v>5457</v>
      </c>
      <c r="O22" s="534">
        <v>2289</v>
      </c>
      <c r="P22" s="534">
        <v>3168</v>
      </c>
    </row>
    <row r="23" spans="1:16" x14ac:dyDescent="0.2">
      <c r="A23" s="165" t="s">
        <v>237</v>
      </c>
      <c r="B23" s="524">
        <f t="shared" si="0"/>
        <v>9312</v>
      </c>
      <c r="C23" s="524">
        <f t="shared" si="0"/>
        <v>3831</v>
      </c>
      <c r="D23" s="524">
        <f t="shared" si="1"/>
        <v>5481</v>
      </c>
      <c r="E23" s="524"/>
      <c r="F23" s="534">
        <v>919</v>
      </c>
      <c r="G23" s="534">
        <v>426</v>
      </c>
      <c r="H23" s="534">
        <v>493</v>
      </c>
      <c r="I23" s="534"/>
      <c r="J23" s="534">
        <v>4113</v>
      </c>
      <c r="K23" s="534">
        <v>1786</v>
      </c>
      <c r="L23" s="534">
        <v>2327</v>
      </c>
      <c r="M23" s="534"/>
      <c r="N23" s="534">
        <v>4280</v>
      </c>
      <c r="O23" s="534">
        <v>1619</v>
      </c>
      <c r="P23" s="534">
        <v>2661</v>
      </c>
    </row>
    <row r="24" spans="1:16" x14ac:dyDescent="0.2">
      <c r="A24" s="165" t="s">
        <v>238</v>
      </c>
      <c r="B24" s="524">
        <f t="shared" si="0"/>
        <v>7343</v>
      </c>
      <c r="C24" s="524">
        <f t="shared" si="0"/>
        <v>2687</v>
      </c>
      <c r="D24" s="524">
        <f t="shared" si="1"/>
        <v>4656</v>
      </c>
      <c r="E24" s="524"/>
      <c r="F24" s="534">
        <v>1036</v>
      </c>
      <c r="G24" s="534">
        <v>419</v>
      </c>
      <c r="H24" s="534">
        <v>617</v>
      </c>
      <c r="I24" s="534"/>
      <c r="J24" s="534">
        <v>3362</v>
      </c>
      <c r="K24" s="534">
        <v>1281</v>
      </c>
      <c r="L24" s="534">
        <v>2081</v>
      </c>
      <c r="M24" s="534"/>
      <c r="N24" s="534">
        <v>2945</v>
      </c>
      <c r="O24" s="534">
        <v>987</v>
      </c>
      <c r="P24" s="534">
        <v>1958</v>
      </c>
    </row>
    <row r="25" spans="1:16" x14ac:dyDescent="0.2">
      <c r="A25" s="165" t="s">
        <v>239</v>
      </c>
      <c r="B25" s="524">
        <f t="shared" si="0"/>
        <v>4409</v>
      </c>
      <c r="C25" s="524">
        <f t="shared" si="0"/>
        <v>1529</v>
      </c>
      <c r="D25" s="524">
        <f t="shared" si="1"/>
        <v>2880</v>
      </c>
      <c r="E25" s="524"/>
      <c r="F25" s="534">
        <v>736</v>
      </c>
      <c r="G25" s="534">
        <v>261</v>
      </c>
      <c r="H25" s="534">
        <v>475</v>
      </c>
      <c r="I25" s="534"/>
      <c r="J25" s="534">
        <v>1975</v>
      </c>
      <c r="K25" s="534">
        <v>709</v>
      </c>
      <c r="L25" s="534">
        <v>1266</v>
      </c>
      <c r="M25" s="534"/>
      <c r="N25" s="534">
        <v>1698</v>
      </c>
      <c r="O25" s="534">
        <v>559</v>
      </c>
      <c r="P25" s="534">
        <v>1139</v>
      </c>
    </row>
    <row r="26" spans="1:16" x14ac:dyDescent="0.2">
      <c r="A26" s="165" t="s">
        <v>240</v>
      </c>
      <c r="B26" s="524">
        <f t="shared" si="0"/>
        <v>2242</v>
      </c>
      <c r="C26" s="524">
        <f t="shared" si="0"/>
        <v>815</v>
      </c>
      <c r="D26" s="524">
        <f t="shared" si="1"/>
        <v>1427</v>
      </c>
      <c r="E26" s="524"/>
      <c r="F26" s="534">
        <v>547</v>
      </c>
      <c r="G26" s="534">
        <v>208</v>
      </c>
      <c r="H26" s="534">
        <v>339</v>
      </c>
      <c r="I26" s="534"/>
      <c r="J26" s="534">
        <v>959</v>
      </c>
      <c r="K26" s="534">
        <v>358</v>
      </c>
      <c r="L26" s="534">
        <v>601</v>
      </c>
      <c r="M26" s="534"/>
      <c r="N26" s="534">
        <v>736</v>
      </c>
      <c r="O26" s="534">
        <v>249</v>
      </c>
      <c r="P26" s="534">
        <v>487</v>
      </c>
    </row>
    <row r="27" spans="1:16" ht="13.5" thickBot="1" x14ac:dyDescent="0.25">
      <c r="A27" s="256" t="s">
        <v>241</v>
      </c>
      <c r="B27" s="524">
        <f t="shared" si="0"/>
        <v>2136</v>
      </c>
      <c r="C27" s="524">
        <f t="shared" si="0"/>
        <v>786</v>
      </c>
      <c r="D27" s="524">
        <f t="shared" si="1"/>
        <v>1350</v>
      </c>
      <c r="E27" s="524"/>
      <c r="F27" s="534">
        <v>707</v>
      </c>
      <c r="G27" s="534">
        <v>271</v>
      </c>
      <c r="H27" s="534">
        <v>436</v>
      </c>
      <c r="I27" s="534"/>
      <c r="J27" s="534">
        <v>800</v>
      </c>
      <c r="K27" s="534">
        <v>296</v>
      </c>
      <c r="L27" s="534">
        <v>504</v>
      </c>
      <c r="M27" s="534"/>
      <c r="N27" s="534">
        <v>629</v>
      </c>
      <c r="O27" s="534">
        <v>219</v>
      </c>
      <c r="P27" s="534">
        <v>410</v>
      </c>
    </row>
    <row r="28" spans="1:16" s="371" customFormat="1" ht="15" customHeight="1" x14ac:dyDescent="0.2">
      <c r="A28" s="802" t="s">
        <v>491</v>
      </c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</row>
    <row r="29" spans="1:16" s="371" customFormat="1" ht="15" customHeight="1" x14ac:dyDescent="0.2">
      <c r="A29" s="803"/>
      <c r="B29" s="803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</row>
    <row r="30" spans="1:16" s="371" customFormat="1" ht="15" customHeight="1" x14ac:dyDescent="0.2">
      <c r="A30" s="35" t="s">
        <v>24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</row>
  </sheetData>
  <mergeCells count="12">
    <mergeCell ref="A28:P29"/>
    <mergeCell ref="A7:A8"/>
    <mergeCell ref="B7:D7"/>
    <mergeCell ref="A1:P1"/>
    <mergeCell ref="A2:P2"/>
    <mergeCell ref="A4:P4"/>
    <mergeCell ref="A5:P5"/>
    <mergeCell ref="A6:P6"/>
    <mergeCell ref="F7:H7"/>
    <mergeCell ref="J7:L7"/>
    <mergeCell ref="N7:P7"/>
    <mergeCell ref="A3:P3"/>
  </mergeCells>
  <conditionalFormatting sqref="M10 E11:P14 B11:D27">
    <cfRule type="cellIs" dxfId="57" priority="13" operator="equal">
      <formula>0</formula>
    </cfRule>
  </conditionalFormatting>
  <conditionalFormatting sqref="F19:H19">
    <cfRule type="cellIs" dxfId="56" priority="5" operator="equal">
      <formula>0</formula>
    </cfRule>
  </conditionalFormatting>
  <conditionalFormatting sqref="B10:I10">
    <cfRule type="cellIs" dxfId="55" priority="12" operator="equal">
      <formula>0</formula>
    </cfRule>
  </conditionalFormatting>
  <conditionalFormatting sqref="E19 I19 M19">
    <cfRule type="cellIs" dxfId="54" priority="6" operator="equal">
      <formula>0</formula>
    </cfRule>
  </conditionalFormatting>
  <conditionalFormatting sqref="J19:L19">
    <cfRule type="cellIs" dxfId="53" priority="4" operator="equal">
      <formula>0</formula>
    </cfRule>
  </conditionalFormatting>
  <conditionalFormatting sqref="N19:P19">
    <cfRule type="cellIs" dxfId="52" priority="3" operator="equal">
      <formula>0</formula>
    </cfRule>
  </conditionalFormatting>
  <conditionalFormatting sqref="J10:L10">
    <cfRule type="cellIs" dxfId="51" priority="2" operator="equal">
      <formula>0</formula>
    </cfRule>
  </conditionalFormatting>
  <conditionalFormatting sqref="N10:P10">
    <cfRule type="cellIs" dxfId="50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17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779" t="s">
        <v>614</v>
      </c>
      <c r="B7" s="779"/>
      <c r="C7" s="779"/>
      <c r="D7" s="779"/>
      <c r="E7" s="779"/>
      <c r="F7" s="779"/>
      <c r="G7" s="779"/>
      <c r="H7" s="779"/>
    </row>
    <row r="8" spans="1:9" ht="12.75" customHeight="1" x14ac:dyDescent="0.2">
      <c r="A8" s="779"/>
      <c r="B8" s="779"/>
      <c r="C8" s="779"/>
      <c r="D8" s="779"/>
      <c r="E8" s="779"/>
      <c r="F8" s="779"/>
      <c r="G8" s="779"/>
      <c r="H8" s="779"/>
    </row>
    <row r="9" spans="1:9" ht="12.75" customHeight="1" x14ac:dyDescent="0.2">
      <c r="A9" s="779"/>
      <c r="B9" s="779"/>
      <c r="C9" s="779"/>
      <c r="D9" s="779"/>
      <c r="E9" s="779"/>
      <c r="F9" s="779"/>
      <c r="G9" s="779"/>
      <c r="H9" s="779"/>
    </row>
    <row r="10" spans="1:9" ht="12.75" customHeight="1" x14ac:dyDescent="0.2">
      <c r="A10" s="779"/>
      <c r="B10" s="779"/>
      <c r="C10" s="779"/>
      <c r="D10" s="779"/>
      <c r="E10" s="779"/>
      <c r="F10" s="779"/>
      <c r="G10" s="779"/>
      <c r="H10" s="779"/>
    </row>
    <row r="11" spans="1:9" ht="12.75" customHeight="1" x14ac:dyDescent="0.2">
      <c r="A11" s="779"/>
      <c r="B11" s="779"/>
      <c r="C11" s="779"/>
      <c r="D11" s="779"/>
      <c r="E11" s="779"/>
      <c r="F11" s="779"/>
      <c r="G11" s="779"/>
      <c r="H11" s="779"/>
    </row>
    <row r="12" spans="1:9" ht="12.75" customHeight="1" x14ac:dyDescent="0.2">
      <c r="A12" s="779"/>
      <c r="B12" s="779"/>
      <c r="C12" s="779"/>
      <c r="D12" s="779"/>
      <c r="E12" s="779"/>
      <c r="F12" s="779"/>
      <c r="G12" s="779"/>
      <c r="H12" s="779"/>
    </row>
    <row r="13" spans="1:9" ht="12.75" customHeight="1" x14ac:dyDescent="0.2">
      <c r="A13" s="779"/>
      <c r="B13" s="779"/>
      <c r="C13" s="779"/>
      <c r="D13" s="779"/>
      <c r="E13" s="779"/>
      <c r="F13" s="779"/>
      <c r="G13" s="779"/>
      <c r="H13" s="779"/>
    </row>
    <row r="14" spans="1:9" ht="12.75" customHeight="1" x14ac:dyDescent="0.2">
      <c r="A14" s="779"/>
      <c r="B14" s="779"/>
      <c r="C14" s="779"/>
      <c r="D14" s="779"/>
      <c r="E14" s="779"/>
      <c r="F14" s="779"/>
      <c r="G14" s="779"/>
      <c r="H14" s="779"/>
    </row>
    <row r="15" spans="1:9" ht="12.75" customHeight="1" x14ac:dyDescent="0.2">
      <c r="A15" s="779"/>
      <c r="B15" s="779"/>
      <c r="C15" s="779"/>
      <c r="D15" s="779"/>
      <c r="E15" s="779"/>
      <c r="F15" s="779"/>
      <c r="G15" s="779"/>
      <c r="H15" s="779"/>
    </row>
    <row r="16" spans="1:9" x14ac:dyDescent="0.2">
      <c r="A16" s="779"/>
      <c r="B16" s="779"/>
      <c r="C16" s="779"/>
      <c r="D16" s="779"/>
      <c r="E16" s="779"/>
      <c r="F16" s="779"/>
      <c r="G16" s="779"/>
      <c r="H16" s="779"/>
    </row>
    <row r="17" spans="1:8" x14ac:dyDescent="0.2">
      <c r="A17" s="779"/>
      <c r="B17" s="779"/>
      <c r="C17" s="779"/>
      <c r="D17" s="779"/>
      <c r="E17" s="779"/>
      <c r="F17" s="779"/>
      <c r="G17" s="779"/>
      <c r="H17" s="779"/>
    </row>
  </sheetData>
  <sheetProtection password="C74F" sheet="1" objects="1" scenarios="1"/>
  <mergeCells count="1">
    <mergeCell ref="A7:H17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47"/>
  <sheetViews>
    <sheetView showGridLines="0" zoomScaleNormal="100" zoomScaleSheetLayoutView="100" workbookViewId="0">
      <selection activeCell="B9" sqref="B9:P9"/>
    </sheetView>
  </sheetViews>
  <sheetFormatPr baseColWidth="10" defaultColWidth="11" defaultRowHeight="12.75" x14ac:dyDescent="0.2"/>
  <cols>
    <col min="1" max="1" width="36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3" width="1" style="176" customWidth="1"/>
    <col min="14" max="16" width="5.75" style="176" customWidth="1"/>
    <col min="17" max="16384" width="11" style="134"/>
  </cols>
  <sheetData>
    <row r="1" spans="1:20" ht="15" customHeight="1" x14ac:dyDescent="0.25">
      <c r="A1" s="796" t="s">
        <v>857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434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ht="15" customHeight="1" x14ac:dyDescent="0.25">
      <c r="A3" s="816" t="s">
        <v>625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</row>
    <row r="4" spans="1:20" s="24" customFormat="1" ht="15" x14ac:dyDescent="0.25">
      <c r="A4" s="833" t="s">
        <v>48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361"/>
      <c r="R4" s="361"/>
      <c r="S4" s="361"/>
      <c r="T4" s="361"/>
    </row>
    <row r="5" spans="1:20" ht="15" x14ac:dyDescent="0.25">
      <c r="A5" s="797" t="s">
        <v>745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  <c r="P5" s="797"/>
    </row>
    <row r="6" spans="1:20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  <c r="M6" s="798"/>
      <c r="N6" s="798"/>
      <c r="O6" s="798"/>
      <c r="P6" s="798"/>
    </row>
    <row r="7" spans="1:20" s="503" customFormat="1" ht="16.5" customHeight="1" x14ac:dyDescent="0.25">
      <c r="A7" s="800" t="s">
        <v>405</v>
      </c>
      <c r="B7" s="840" t="s">
        <v>0</v>
      </c>
      <c r="C7" s="840"/>
      <c r="D7" s="840"/>
      <c r="E7" s="502"/>
      <c r="F7" s="848" t="s">
        <v>50</v>
      </c>
      <c r="G7" s="848"/>
      <c r="H7" s="848"/>
      <c r="I7" s="666"/>
      <c r="J7" s="848" t="s">
        <v>51</v>
      </c>
      <c r="K7" s="848"/>
      <c r="L7" s="848"/>
      <c r="M7" s="666"/>
      <c r="N7" s="848" t="s">
        <v>209</v>
      </c>
      <c r="O7" s="848"/>
      <c r="P7" s="848"/>
    </row>
    <row r="8" spans="1:20" s="503" customFormat="1" ht="27.75" customHeight="1" x14ac:dyDescent="0.25">
      <c r="A8" s="800"/>
      <c r="B8" s="504" t="s">
        <v>0</v>
      </c>
      <c r="C8" s="504" t="s">
        <v>15</v>
      </c>
      <c r="D8" s="504" t="s">
        <v>16</v>
      </c>
      <c r="E8" s="505"/>
      <c r="F8" s="504" t="s">
        <v>0</v>
      </c>
      <c r="G8" s="504" t="s">
        <v>15</v>
      </c>
      <c r="H8" s="504" t="s">
        <v>16</v>
      </c>
      <c r="I8" s="504"/>
      <c r="J8" s="504" t="s">
        <v>0</v>
      </c>
      <c r="K8" s="504" t="s">
        <v>15</v>
      </c>
      <c r="L8" s="504" t="s">
        <v>16</v>
      </c>
      <c r="M8" s="505"/>
      <c r="N8" s="504" t="s">
        <v>0</v>
      </c>
      <c r="O8" s="504" t="s">
        <v>15</v>
      </c>
      <c r="P8" s="504" t="s">
        <v>16</v>
      </c>
    </row>
    <row r="9" spans="1:20" s="169" customFormat="1" ht="15" customHeight="1" x14ac:dyDescent="0.2">
      <c r="A9" s="170"/>
      <c r="B9" s="849" t="s">
        <v>419</v>
      </c>
      <c r="C9" s="849"/>
      <c r="D9" s="849"/>
      <c r="E9" s="849"/>
      <c r="F9" s="849"/>
      <c r="G9" s="849"/>
      <c r="H9" s="849"/>
      <c r="I9" s="849"/>
      <c r="J9" s="849"/>
      <c r="K9" s="849"/>
      <c r="L9" s="849"/>
      <c r="M9" s="849"/>
      <c r="N9" s="849"/>
      <c r="O9" s="849"/>
      <c r="P9" s="849"/>
    </row>
    <row r="10" spans="1:20" s="555" customFormat="1" ht="15.75" customHeight="1" x14ac:dyDescent="0.2">
      <c r="A10" s="173" t="s">
        <v>0</v>
      </c>
      <c r="B10" s="554">
        <f>+B12+B13+B14+B15+B16+B17+B18+B22+B25+B26+B27+B28+B29</f>
        <v>1086</v>
      </c>
      <c r="C10" s="554">
        <f>+C12+C13+C14+C15+C16+C17+C18+C22+C25+C26+C27+C28+C29</f>
        <v>469</v>
      </c>
      <c r="D10" s="554">
        <f>+D12+D13+D14+D15+D16+D17+D18+D22+D25+D26+D27+D28+D29</f>
        <v>617</v>
      </c>
      <c r="E10" s="554"/>
      <c r="F10" s="554">
        <f>+F12+F13+F14+F15+F16+F17+F18+F22+F25+F26+F27+F28+F29</f>
        <v>131</v>
      </c>
      <c r="G10" s="554">
        <f>+G12+G13+G14+G15+G16+G17+G18+G22+G25+G26+G27+G28+G29</f>
        <v>60</v>
      </c>
      <c r="H10" s="554">
        <f>+H12+H13+H14+H15+H16+H17+H18+H22+H25+H26+H27+H28+H29</f>
        <v>71</v>
      </c>
      <c r="I10" s="554"/>
      <c r="J10" s="554">
        <f>+J12+J13+J14+J15+J16+J17+J18+J22+J25+J26+J27+J28+J29</f>
        <v>405</v>
      </c>
      <c r="K10" s="554">
        <f>+K12+K13+K14+K15+K16+K17+K18+K22+K25+K26+K27+K28+K29</f>
        <v>187</v>
      </c>
      <c r="L10" s="554">
        <f>+L12+L13+L14+L15+L16+L17+L18+L22+L25+L26+L27+L28+L29</f>
        <v>218</v>
      </c>
      <c r="M10" s="554"/>
      <c r="N10" s="554">
        <f>+N12+N13+N14+N15+N16+N17+N18+N22+N25+N26+N27+N28+N29</f>
        <v>550</v>
      </c>
      <c r="O10" s="554">
        <f>+O12+O13+O14+O15+O16+O17+O18+O22+O25+O26+O27+O28+O29</f>
        <v>222</v>
      </c>
      <c r="P10" s="554">
        <f>+P12+P13+P14+P15+P16+P17+P18+P22+P25+P26+P27+P28+P29</f>
        <v>328</v>
      </c>
    </row>
    <row r="11" spans="1:20" x14ac:dyDescent="0.2">
      <c r="A11" s="173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</row>
    <row r="12" spans="1:20" ht="15.75" customHeight="1" x14ac:dyDescent="0.2">
      <c r="A12" s="253" t="s">
        <v>369</v>
      </c>
      <c r="B12" s="516">
        <f>F12+J12+N12</f>
        <v>38</v>
      </c>
      <c r="C12" s="516">
        <f>G12+K12+O12</f>
        <v>25</v>
      </c>
      <c r="D12" s="516">
        <f>H12+L12+P12</f>
        <v>13</v>
      </c>
      <c r="E12" s="516"/>
      <c r="F12" s="516">
        <v>3</v>
      </c>
      <c r="G12" s="516">
        <v>1</v>
      </c>
      <c r="H12" s="516">
        <v>2</v>
      </c>
      <c r="I12" s="516"/>
      <c r="J12" s="516">
        <v>11</v>
      </c>
      <c r="K12" s="516">
        <v>6</v>
      </c>
      <c r="L12" s="516">
        <v>5</v>
      </c>
      <c r="M12" s="516"/>
      <c r="N12" s="516">
        <v>24</v>
      </c>
      <c r="O12" s="516">
        <v>18</v>
      </c>
      <c r="P12" s="516">
        <v>6</v>
      </c>
    </row>
    <row r="13" spans="1:20" ht="15.75" customHeight="1" x14ac:dyDescent="0.2">
      <c r="A13" s="253" t="s">
        <v>370</v>
      </c>
      <c r="B13" s="516">
        <f t="shared" ref="B13:B29" si="0">F13+J13+N13</f>
        <v>6</v>
      </c>
      <c r="C13" s="516">
        <f t="shared" ref="C13:C29" si="1">G13+K13+O13</f>
        <v>5</v>
      </c>
      <c r="D13" s="516">
        <f t="shared" ref="D13:D29" si="2">H13+L13+P13</f>
        <v>1</v>
      </c>
      <c r="E13" s="516"/>
      <c r="F13" s="516">
        <v>1</v>
      </c>
      <c r="G13" s="516">
        <v>1</v>
      </c>
      <c r="H13" s="516"/>
      <c r="I13" s="516"/>
      <c r="J13" s="516">
        <v>1</v>
      </c>
      <c r="K13" s="516">
        <v>1</v>
      </c>
      <c r="L13" s="516"/>
      <c r="M13" s="527"/>
      <c r="N13" s="527">
        <v>4</v>
      </c>
      <c r="O13" s="527">
        <v>3</v>
      </c>
      <c r="P13" s="527">
        <v>1</v>
      </c>
    </row>
    <row r="14" spans="1:20" ht="15.75" customHeight="1" x14ac:dyDescent="0.2">
      <c r="A14" s="253" t="s">
        <v>371</v>
      </c>
      <c r="B14" s="516">
        <f t="shared" si="0"/>
        <v>15</v>
      </c>
      <c r="C14" s="516">
        <f t="shared" si="1"/>
        <v>13</v>
      </c>
      <c r="D14" s="516">
        <f t="shared" si="2"/>
        <v>2</v>
      </c>
      <c r="E14" s="516"/>
      <c r="F14" s="516">
        <v>3</v>
      </c>
      <c r="G14" s="516">
        <v>3</v>
      </c>
      <c r="H14" s="516"/>
      <c r="I14" s="516"/>
      <c r="J14" s="516">
        <v>8</v>
      </c>
      <c r="K14" s="516">
        <v>6</v>
      </c>
      <c r="L14" s="516">
        <v>2</v>
      </c>
      <c r="M14" s="516"/>
      <c r="N14" s="516">
        <v>4</v>
      </c>
      <c r="O14" s="516">
        <v>4</v>
      </c>
      <c r="P14" s="516"/>
    </row>
    <row r="15" spans="1:20" ht="15.75" customHeight="1" x14ac:dyDescent="0.2">
      <c r="A15" s="253" t="s">
        <v>372</v>
      </c>
      <c r="B15" s="516">
        <f t="shared" si="0"/>
        <v>582</v>
      </c>
      <c r="C15" s="516">
        <f t="shared" si="1"/>
        <v>242</v>
      </c>
      <c r="D15" s="516">
        <f t="shared" si="2"/>
        <v>340</v>
      </c>
      <c r="E15" s="516"/>
      <c r="F15" s="516">
        <v>73</v>
      </c>
      <c r="G15" s="516">
        <v>38</v>
      </c>
      <c r="H15" s="516">
        <v>35</v>
      </c>
      <c r="I15" s="516"/>
      <c r="J15" s="516">
        <v>212</v>
      </c>
      <c r="K15" s="516">
        <v>93</v>
      </c>
      <c r="L15" s="516">
        <v>119</v>
      </c>
      <c r="M15" s="516"/>
      <c r="N15" s="516">
        <v>297</v>
      </c>
      <c r="O15" s="516">
        <v>111</v>
      </c>
      <c r="P15" s="516">
        <v>186</v>
      </c>
    </row>
    <row r="16" spans="1:20" ht="15.75" customHeight="1" x14ac:dyDescent="0.2">
      <c r="A16" s="253" t="s">
        <v>373</v>
      </c>
      <c r="B16" s="516">
        <f t="shared" si="0"/>
        <v>17</v>
      </c>
      <c r="C16" s="516">
        <f t="shared" si="1"/>
        <v>10</v>
      </c>
      <c r="D16" s="516">
        <f t="shared" si="2"/>
        <v>7</v>
      </c>
      <c r="E16" s="516"/>
      <c r="F16" s="516">
        <v>3</v>
      </c>
      <c r="G16" s="516">
        <v>1</v>
      </c>
      <c r="H16" s="516">
        <v>2</v>
      </c>
      <c r="I16" s="516"/>
      <c r="J16" s="516">
        <v>6</v>
      </c>
      <c r="K16" s="516">
        <v>5</v>
      </c>
      <c r="L16" s="516">
        <v>1</v>
      </c>
      <c r="M16" s="516"/>
      <c r="N16" s="516">
        <v>8</v>
      </c>
      <c r="O16" s="516">
        <v>4</v>
      </c>
      <c r="P16" s="516">
        <v>4</v>
      </c>
    </row>
    <row r="17" spans="1:16" ht="15.75" customHeight="1" x14ac:dyDescent="0.2">
      <c r="A17" s="253" t="s">
        <v>374</v>
      </c>
      <c r="B17" s="516">
        <f t="shared" si="0"/>
        <v>1</v>
      </c>
      <c r="C17" s="516">
        <f t="shared" si="1"/>
        <v>0</v>
      </c>
      <c r="D17" s="516">
        <f t="shared" si="2"/>
        <v>1</v>
      </c>
      <c r="E17" s="516"/>
      <c r="F17" s="516">
        <v>1</v>
      </c>
      <c r="G17" s="516"/>
      <c r="H17" s="516">
        <v>1</v>
      </c>
      <c r="I17" s="516"/>
      <c r="J17" s="516"/>
      <c r="K17" s="516"/>
      <c r="L17" s="516"/>
      <c r="M17" s="527"/>
      <c r="N17" s="527"/>
      <c r="O17" s="527"/>
      <c r="P17" s="527"/>
    </row>
    <row r="18" spans="1:16" ht="15.75" customHeight="1" x14ac:dyDescent="0.2">
      <c r="A18" s="253" t="s">
        <v>375</v>
      </c>
      <c r="B18" s="516">
        <f t="shared" si="0"/>
        <v>25</v>
      </c>
      <c r="C18" s="516">
        <f t="shared" si="1"/>
        <v>12</v>
      </c>
      <c r="D18" s="516">
        <f t="shared" si="2"/>
        <v>13</v>
      </c>
      <c r="E18" s="516"/>
      <c r="F18" s="516">
        <v>1</v>
      </c>
      <c r="G18" s="516">
        <v>1</v>
      </c>
      <c r="H18" s="516"/>
      <c r="I18" s="516"/>
      <c r="J18" s="516">
        <v>10</v>
      </c>
      <c r="K18" s="516">
        <v>5</v>
      </c>
      <c r="L18" s="516">
        <v>5</v>
      </c>
      <c r="M18" s="516"/>
      <c r="N18" s="516">
        <v>14</v>
      </c>
      <c r="O18" s="516">
        <v>6</v>
      </c>
      <c r="P18" s="516">
        <v>8</v>
      </c>
    </row>
    <row r="19" spans="1:16" ht="15.75" customHeight="1" x14ac:dyDescent="0.2">
      <c r="A19" s="255" t="s">
        <v>376</v>
      </c>
      <c r="B19" s="516">
        <f t="shared" si="0"/>
        <v>6</v>
      </c>
      <c r="C19" s="516">
        <f t="shared" si="1"/>
        <v>3</v>
      </c>
      <c r="D19" s="516">
        <f t="shared" si="2"/>
        <v>3</v>
      </c>
      <c r="E19" s="537"/>
      <c r="F19" s="537">
        <v>1</v>
      </c>
      <c r="G19" s="537">
        <v>1</v>
      </c>
      <c r="H19" s="537"/>
      <c r="I19" s="537"/>
      <c r="J19" s="537">
        <v>2</v>
      </c>
      <c r="K19" s="537">
        <v>1</v>
      </c>
      <c r="L19" s="537">
        <v>1</v>
      </c>
      <c r="M19" s="537"/>
      <c r="N19" s="537">
        <v>3</v>
      </c>
      <c r="O19" s="537">
        <v>1</v>
      </c>
      <c r="P19" s="537">
        <v>2</v>
      </c>
    </row>
    <row r="20" spans="1:16" ht="15.75" customHeight="1" x14ac:dyDescent="0.2">
      <c r="A20" s="255" t="s">
        <v>377</v>
      </c>
      <c r="B20" s="516">
        <f t="shared" si="0"/>
        <v>4</v>
      </c>
      <c r="C20" s="516">
        <f t="shared" si="1"/>
        <v>1</v>
      </c>
      <c r="D20" s="516">
        <f t="shared" si="2"/>
        <v>3</v>
      </c>
      <c r="E20" s="537"/>
      <c r="F20" s="537"/>
      <c r="G20" s="537"/>
      <c r="H20" s="537"/>
      <c r="I20" s="537"/>
      <c r="J20" s="537">
        <v>2</v>
      </c>
      <c r="K20" s="537">
        <v>1</v>
      </c>
      <c r="L20" s="537">
        <v>1</v>
      </c>
      <c r="M20" s="527"/>
      <c r="N20" s="527">
        <v>2</v>
      </c>
      <c r="O20" s="527"/>
      <c r="P20" s="527">
        <v>2</v>
      </c>
    </row>
    <row r="21" spans="1:16" ht="15.75" customHeight="1" x14ac:dyDescent="0.2">
      <c r="A21" s="255" t="s">
        <v>390</v>
      </c>
      <c r="B21" s="516">
        <f t="shared" si="0"/>
        <v>15</v>
      </c>
      <c r="C21" s="516">
        <f t="shared" si="1"/>
        <v>8</v>
      </c>
      <c r="D21" s="516">
        <f t="shared" si="2"/>
        <v>7</v>
      </c>
      <c r="E21" s="537"/>
      <c r="F21" s="537"/>
      <c r="G21" s="537"/>
      <c r="H21" s="537"/>
      <c r="I21" s="537"/>
      <c r="J21" s="537">
        <v>6</v>
      </c>
      <c r="K21" s="537">
        <v>3</v>
      </c>
      <c r="L21" s="537">
        <v>3</v>
      </c>
      <c r="M21" s="527"/>
      <c r="N21" s="527">
        <v>9</v>
      </c>
      <c r="O21" s="527">
        <v>5</v>
      </c>
      <c r="P21" s="527">
        <v>4</v>
      </c>
    </row>
    <row r="22" spans="1:16" ht="15.75" customHeight="1" x14ac:dyDescent="0.2">
      <c r="A22" s="253" t="s">
        <v>378</v>
      </c>
      <c r="B22" s="516">
        <f t="shared" si="0"/>
        <v>30</v>
      </c>
      <c r="C22" s="516">
        <f t="shared" si="1"/>
        <v>11</v>
      </c>
      <c r="D22" s="516">
        <f t="shared" si="2"/>
        <v>19</v>
      </c>
      <c r="E22" s="537"/>
      <c r="F22" s="537">
        <v>3</v>
      </c>
      <c r="G22" s="537">
        <v>1</v>
      </c>
      <c r="H22" s="537">
        <v>2</v>
      </c>
      <c r="I22" s="537"/>
      <c r="J22" s="537">
        <v>13</v>
      </c>
      <c r="K22" s="537">
        <v>4</v>
      </c>
      <c r="L22" s="537">
        <v>9</v>
      </c>
      <c r="M22" s="537"/>
      <c r="N22" s="537">
        <v>14</v>
      </c>
      <c r="O22" s="537">
        <v>6</v>
      </c>
      <c r="P22" s="537">
        <v>8</v>
      </c>
    </row>
    <row r="23" spans="1:16" ht="15.75" customHeight="1" x14ac:dyDescent="0.2">
      <c r="A23" s="255" t="s">
        <v>376</v>
      </c>
      <c r="B23" s="516">
        <f t="shared" si="0"/>
        <v>2</v>
      </c>
      <c r="C23" s="516">
        <f t="shared" si="1"/>
        <v>2</v>
      </c>
      <c r="D23" s="516">
        <f t="shared" si="2"/>
        <v>0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7">
        <v>2</v>
      </c>
      <c r="O23" s="537">
        <v>2</v>
      </c>
      <c r="P23" s="537"/>
    </row>
    <row r="24" spans="1:16" ht="15.75" customHeight="1" x14ac:dyDescent="0.2">
      <c r="A24" s="255" t="s">
        <v>390</v>
      </c>
      <c r="B24" s="516">
        <f t="shared" si="0"/>
        <v>28</v>
      </c>
      <c r="C24" s="516">
        <f t="shared" si="1"/>
        <v>9</v>
      </c>
      <c r="D24" s="516">
        <f t="shared" si="2"/>
        <v>19</v>
      </c>
      <c r="E24" s="537"/>
      <c r="F24" s="537">
        <v>3</v>
      </c>
      <c r="G24" s="537">
        <v>1</v>
      </c>
      <c r="H24" s="537">
        <v>2</v>
      </c>
      <c r="I24" s="537"/>
      <c r="J24" s="537">
        <v>13</v>
      </c>
      <c r="K24" s="537">
        <v>4</v>
      </c>
      <c r="L24" s="537">
        <v>9</v>
      </c>
      <c r="M24" s="527"/>
      <c r="N24" s="527">
        <v>12</v>
      </c>
      <c r="O24" s="527">
        <v>4</v>
      </c>
      <c r="P24" s="527">
        <v>8</v>
      </c>
    </row>
    <row r="25" spans="1:16" ht="15.75" customHeight="1" x14ac:dyDescent="0.2">
      <c r="A25" s="253" t="s">
        <v>380</v>
      </c>
      <c r="B25" s="516">
        <f t="shared" si="0"/>
        <v>9</v>
      </c>
      <c r="C25" s="516">
        <f t="shared" si="1"/>
        <v>8</v>
      </c>
      <c r="D25" s="516">
        <f t="shared" si="2"/>
        <v>1</v>
      </c>
      <c r="E25" s="537"/>
      <c r="F25" s="537"/>
      <c r="G25" s="537"/>
      <c r="H25" s="537"/>
      <c r="I25" s="537"/>
      <c r="J25" s="537">
        <v>3</v>
      </c>
      <c r="K25" s="537">
        <v>2</v>
      </c>
      <c r="L25" s="537">
        <v>1</v>
      </c>
      <c r="M25" s="527"/>
      <c r="N25" s="527">
        <v>6</v>
      </c>
      <c r="O25" s="527">
        <v>6</v>
      </c>
      <c r="P25" s="527"/>
    </row>
    <row r="26" spans="1:16" ht="15.75" customHeight="1" x14ac:dyDescent="0.2">
      <c r="A26" s="168" t="s">
        <v>410</v>
      </c>
      <c r="B26" s="516">
        <f t="shared" si="0"/>
        <v>14</v>
      </c>
      <c r="C26" s="516">
        <f t="shared" si="1"/>
        <v>11</v>
      </c>
      <c r="D26" s="516">
        <f t="shared" si="2"/>
        <v>3</v>
      </c>
      <c r="E26" s="517"/>
      <c r="F26" s="517">
        <v>1</v>
      </c>
      <c r="G26" s="517">
        <v>1</v>
      </c>
      <c r="H26" s="517">
        <v>0</v>
      </c>
      <c r="I26" s="517"/>
      <c r="J26" s="517">
        <v>8</v>
      </c>
      <c r="K26" s="517">
        <v>6</v>
      </c>
      <c r="L26" s="517">
        <v>2</v>
      </c>
      <c r="M26" s="517"/>
      <c r="N26" s="517">
        <v>5</v>
      </c>
      <c r="O26" s="517">
        <v>4</v>
      </c>
      <c r="P26" s="517">
        <v>1</v>
      </c>
    </row>
    <row r="27" spans="1:16" ht="15.75" customHeight="1" x14ac:dyDescent="0.2">
      <c r="A27" s="168" t="s">
        <v>411</v>
      </c>
      <c r="B27" s="516">
        <f t="shared" si="0"/>
        <v>327</v>
      </c>
      <c r="C27" s="516">
        <f t="shared" si="1"/>
        <v>121</v>
      </c>
      <c r="D27" s="516">
        <f t="shared" si="2"/>
        <v>206</v>
      </c>
      <c r="E27" s="524"/>
      <c r="F27" s="524">
        <v>37</v>
      </c>
      <c r="G27" s="524">
        <v>12</v>
      </c>
      <c r="H27" s="524">
        <v>25</v>
      </c>
      <c r="I27" s="524"/>
      <c r="J27" s="524">
        <v>128</v>
      </c>
      <c r="K27" s="524">
        <v>57</v>
      </c>
      <c r="L27" s="524">
        <v>71</v>
      </c>
      <c r="M27" s="524"/>
      <c r="N27" s="524">
        <v>162</v>
      </c>
      <c r="O27" s="524">
        <v>52</v>
      </c>
      <c r="P27" s="524">
        <v>110</v>
      </c>
    </row>
    <row r="28" spans="1:16" ht="15.75" customHeight="1" x14ac:dyDescent="0.2">
      <c r="A28" s="168" t="s">
        <v>409</v>
      </c>
      <c r="B28" s="516">
        <f t="shared" si="0"/>
        <v>12</v>
      </c>
      <c r="C28" s="516">
        <f t="shared" si="1"/>
        <v>6</v>
      </c>
      <c r="D28" s="516">
        <f t="shared" si="2"/>
        <v>6</v>
      </c>
      <c r="E28" s="524"/>
      <c r="F28" s="524">
        <v>1</v>
      </c>
      <c r="G28" s="524"/>
      <c r="H28" s="524">
        <v>1</v>
      </c>
      <c r="I28" s="524"/>
      <c r="J28" s="524">
        <v>2</v>
      </c>
      <c r="K28" s="524">
        <v>1</v>
      </c>
      <c r="L28" s="524">
        <v>1</v>
      </c>
      <c r="M28" s="524"/>
      <c r="N28" s="524">
        <v>9</v>
      </c>
      <c r="O28" s="524">
        <v>5</v>
      </c>
      <c r="P28" s="524">
        <v>4</v>
      </c>
    </row>
    <row r="29" spans="1:16" s="259" customFormat="1" ht="15.75" customHeight="1" x14ac:dyDescent="0.2">
      <c r="A29" s="253" t="s">
        <v>381</v>
      </c>
      <c r="B29" s="516">
        <f t="shared" si="0"/>
        <v>10</v>
      </c>
      <c r="C29" s="516">
        <f t="shared" si="1"/>
        <v>5</v>
      </c>
      <c r="D29" s="516">
        <f t="shared" si="2"/>
        <v>5</v>
      </c>
      <c r="E29" s="524"/>
      <c r="F29" s="524">
        <v>4</v>
      </c>
      <c r="G29" s="524">
        <v>1</v>
      </c>
      <c r="H29" s="524">
        <v>3</v>
      </c>
      <c r="I29" s="524"/>
      <c r="J29" s="524">
        <v>3</v>
      </c>
      <c r="K29" s="524">
        <v>1</v>
      </c>
      <c r="L29" s="524">
        <v>2</v>
      </c>
      <c r="M29" s="524"/>
      <c r="N29" s="524">
        <v>3</v>
      </c>
      <c r="O29" s="524">
        <v>3</v>
      </c>
      <c r="P29" s="524"/>
    </row>
    <row r="30" spans="1:16" s="259" customFormat="1" ht="12" x14ac:dyDescent="0.2">
      <c r="A30" s="231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</row>
    <row r="31" spans="1:16" s="260" customFormat="1" ht="15.75" customHeight="1" x14ac:dyDescent="0.2">
      <c r="A31" s="170"/>
      <c r="B31" s="850" t="s">
        <v>427</v>
      </c>
      <c r="C31" s="850"/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</row>
    <row r="32" spans="1:16" s="555" customFormat="1" ht="15.75" customHeight="1" x14ac:dyDescent="0.2">
      <c r="A32" s="173" t="s">
        <v>0</v>
      </c>
      <c r="B32" s="554">
        <v>44</v>
      </c>
      <c r="C32" s="554">
        <v>29</v>
      </c>
      <c r="D32" s="554">
        <v>15</v>
      </c>
      <c r="E32" s="554"/>
      <c r="F32" s="554">
        <v>12</v>
      </c>
      <c r="G32" s="554">
        <v>12</v>
      </c>
      <c r="H32" s="554">
        <v>0</v>
      </c>
      <c r="I32" s="554"/>
      <c r="J32" s="554">
        <v>13</v>
      </c>
      <c r="K32" s="554">
        <v>7</v>
      </c>
      <c r="L32" s="554">
        <v>6</v>
      </c>
      <c r="M32" s="554"/>
      <c r="N32" s="554">
        <v>19</v>
      </c>
      <c r="O32" s="554">
        <v>10</v>
      </c>
      <c r="P32" s="554">
        <v>9</v>
      </c>
    </row>
    <row r="33" spans="1:16" x14ac:dyDescent="0.2">
      <c r="A33" s="173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516"/>
      <c r="P33" s="516"/>
    </row>
    <row r="34" spans="1:16" ht="15.75" customHeight="1" x14ac:dyDescent="0.2">
      <c r="A34" s="253" t="s">
        <v>369</v>
      </c>
      <c r="B34" s="516">
        <f>F34+J34+N34</f>
        <v>2</v>
      </c>
      <c r="C34" s="516">
        <f>G34+K34+O34</f>
        <v>0</v>
      </c>
      <c r="D34" s="516">
        <f>H34+L34+P34</f>
        <v>2</v>
      </c>
      <c r="E34" s="516"/>
      <c r="F34" s="516"/>
      <c r="G34" s="516"/>
      <c r="H34" s="516"/>
      <c r="I34" s="516"/>
      <c r="J34" s="516">
        <v>1</v>
      </c>
      <c r="K34" s="516"/>
      <c r="L34" s="516">
        <v>1</v>
      </c>
      <c r="M34" s="516"/>
      <c r="N34" s="516">
        <v>1</v>
      </c>
      <c r="O34" s="516"/>
      <c r="P34" s="516">
        <v>1</v>
      </c>
    </row>
    <row r="35" spans="1:16" ht="15.75" customHeight="1" x14ac:dyDescent="0.2">
      <c r="A35" s="253" t="s">
        <v>371</v>
      </c>
      <c r="B35" s="516">
        <f t="shared" ref="B35:B43" si="3">F35+J35+N35</f>
        <v>2</v>
      </c>
      <c r="C35" s="516">
        <f t="shared" ref="C35:C43" si="4">G35+K35+O35</f>
        <v>2</v>
      </c>
      <c r="D35" s="516">
        <f t="shared" ref="D35:D43" si="5">H35+L35+P35</f>
        <v>0</v>
      </c>
      <c r="E35" s="516"/>
      <c r="F35" s="516">
        <v>1</v>
      </c>
      <c r="G35" s="516">
        <v>1</v>
      </c>
      <c r="H35" s="516"/>
      <c r="I35" s="516"/>
      <c r="J35" s="516"/>
      <c r="K35" s="516"/>
      <c r="L35" s="516"/>
      <c r="M35" s="516"/>
      <c r="N35" s="516">
        <v>1</v>
      </c>
      <c r="O35" s="516">
        <v>1</v>
      </c>
      <c r="P35" s="516"/>
    </row>
    <row r="36" spans="1:16" ht="15.75" customHeight="1" x14ac:dyDescent="0.2">
      <c r="A36" s="253" t="s">
        <v>372</v>
      </c>
      <c r="B36" s="516">
        <f t="shared" si="3"/>
        <v>28</v>
      </c>
      <c r="C36" s="516">
        <f t="shared" si="4"/>
        <v>21</v>
      </c>
      <c r="D36" s="516">
        <f t="shared" si="5"/>
        <v>7</v>
      </c>
      <c r="E36" s="516"/>
      <c r="F36" s="516">
        <v>10</v>
      </c>
      <c r="G36" s="516">
        <v>10</v>
      </c>
      <c r="H36" s="516"/>
      <c r="I36" s="516"/>
      <c r="J36" s="516">
        <v>8</v>
      </c>
      <c r="K36" s="516">
        <v>5</v>
      </c>
      <c r="L36" s="516">
        <v>3</v>
      </c>
      <c r="M36" s="516"/>
      <c r="N36" s="516">
        <v>10</v>
      </c>
      <c r="O36" s="516">
        <v>6</v>
      </c>
      <c r="P36" s="516">
        <v>4</v>
      </c>
    </row>
    <row r="37" spans="1:16" ht="15.75" customHeight="1" x14ac:dyDescent="0.2">
      <c r="A37" s="253" t="s">
        <v>373</v>
      </c>
      <c r="B37" s="516">
        <f t="shared" si="3"/>
        <v>1</v>
      </c>
      <c r="C37" s="516">
        <f t="shared" si="4"/>
        <v>1</v>
      </c>
      <c r="D37" s="516">
        <f t="shared" si="5"/>
        <v>0</v>
      </c>
      <c r="E37" s="516"/>
      <c r="F37" s="516"/>
      <c r="G37" s="516"/>
      <c r="H37" s="516"/>
      <c r="I37" s="516"/>
      <c r="J37" s="516">
        <v>1</v>
      </c>
      <c r="K37" s="516">
        <v>1</v>
      </c>
      <c r="L37" s="516"/>
      <c r="M37" s="516"/>
      <c r="N37" s="516"/>
      <c r="O37" s="516"/>
      <c r="P37" s="516"/>
    </row>
    <row r="38" spans="1:16" ht="15.75" customHeight="1" x14ac:dyDescent="0.2">
      <c r="A38" s="253" t="s">
        <v>375</v>
      </c>
      <c r="B38" s="516">
        <f t="shared" si="3"/>
        <v>7</v>
      </c>
      <c r="C38" s="516">
        <f t="shared" si="4"/>
        <v>3</v>
      </c>
      <c r="D38" s="516">
        <f t="shared" si="5"/>
        <v>4</v>
      </c>
      <c r="E38" s="516"/>
      <c r="F38" s="516">
        <v>1</v>
      </c>
      <c r="G38" s="516">
        <v>1</v>
      </c>
      <c r="H38" s="516"/>
      <c r="I38" s="516"/>
      <c r="J38" s="516">
        <v>2</v>
      </c>
      <c r="K38" s="516">
        <v>1</v>
      </c>
      <c r="L38" s="516">
        <v>1</v>
      </c>
      <c r="M38" s="516"/>
      <c r="N38" s="516">
        <v>4</v>
      </c>
      <c r="O38" s="516">
        <v>1</v>
      </c>
      <c r="P38" s="516">
        <v>3</v>
      </c>
    </row>
    <row r="39" spans="1:16" ht="15.75" customHeight="1" x14ac:dyDescent="0.2">
      <c r="A39" s="255" t="s">
        <v>376</v>
      </c>
      <c r="B39" s="516">
        <f t="shared" si="3"/>
        <v>1</v>
      </c>
      <c r="C39" s="516">
        <f t="shared" si="4"/>
        <v>1</v>
      </c>
      <c r="D39" s="516">
        <f t="shared" si="5"/>
        <v>0</v>
      </c>
      <c r="E39" s="537"/>
      <c r="F39" s="537">
        <v>1</v>
      </c>
      <c r="G39" s="537">
        <v>1</v>
      </c>
      <c r="H39" s="537"/>
      <c r="I39" s="537"/>
      <c r="J39" s="537"/>
      <c r="K39" s="537"/>
      <c r="L39" s="537"/>
      <c r="M39" s="537"/>
      <c r="N39" s="537"/>
      <c r="O39" s="537"/>
      <c r="P39" s="537"/>
    </row>
    <row r="40" spans="1:16" ht="15.75" customHeight="1" x14ac:dyDescent="0.2">
      <c r="A40" s="255" t="s">
        <v>377</v>
      </c>
      <c r="B40" s="516">
        <f t="shared" si="3"/>
        <v>3</v>
      </c>
      <c r="C40" s="516">
        <f t="shared" si="4"/>
        <v>1</v>
      </c>
      <c r="D40" s="516">
        <f t="shared" si="5"/>
        <v>2</v>
      </c>
      <c r="E40" s="537"/>
      <c r="F40" s="537"/>
      <c r="G40" s="537"/>
      <c r="H40" s="537"/>
      <c r="I40" s="537"/>
      <c r="J40" s="537">
        <v>2</v>
      </c>
      <c r="K40" s="537">
        <v>1</v>
      </c>
      <c r="L40" s="537">
        <v>1</v>
      </c>
      <c r="M40" s="527"/>
      <c r="N40" s="527">
        <v>1</v>
      </c>
      <c r="O40" s="527"/>
      <c r="P40" s="527">
        <v>1</v>
      </c>
    </row>
    <row r="41" spans="1:16" ht="15.75" customHeight="1" x14ac:dyDescent="0.2">
      <c r="A41" s="255" t="s">
        <v>390</v>
      </c>
      <c r="B41" s="516">
        <f t="shared" si="3"/>
        <v>3</v>
      </c>
      <c r="C41" s="516">
        <f t="shared" si="4"/>
        <v>1</v>
      </c>
      <c r="D41" s="516">
        <f t="shared" si="5"/>
        <v>2</v>
      </c>
      <c r="E41" s="537"/>
      <c r="F41" s="537"/>
      <c r="G41" s="537"/>
      <c r="H41" s="537"/>
      <c r="I41" s="537"/>
      <c r="J41" s="537"/>
      <c r="K41" s="537"/>
      <c r="L41" s="537"/>
      <c r="M41" s="527"/>
      <c r="N41" s="527">
        <v>3</v>
      </c>
      <c r="O41" s="527">
        <v>1</v>
      </c>
      <c r="P41" s="527">
        <v>2</v>
      </c>
    </row>
    <row r="42" spans="1:16" ht="15.75" customHeight="1" x14ac:dyDescent="0.2">
      <c r="A42" s="253" t="s">
        <v>380</v>
      </c>
      <c r="B42" s="516">
        <f t="shared" si="3"/>
        <v>2</v>
      </c>
      <c r="C42" s="516">
        <f t="shared" si="4"/>
        <v>1</v>
      </c>
      <c r="D42" s="516">
        <f t="shared" si="5"/>
        <v>1</v>
      </c>
      <c r="E42" s="537"/>
      <c r="F42" s="537"/>
      <c r="G42" s="537"/>
      <c r="H42" s="537"/>
      <c r="I42" s="537"/>
      <c r="J42" s="537">
        <v>1</v>
      </c>
      <c r="K42" s="537"/>
      <c r="L42" s="537">
        <v>1</v>
      </c>
      <c r="M42" s="527"/>
      <c r="N42" s="527">
        <v>1</v>
      </c>
      <c r="O42" s="527">
        <v>1</v>
      </c>
      <c r="P42" s="527"/>
    </row>
    <row r="43" spans="1:16" ht="15.75" customHeight="1" thickBot="1" x14ac:dyDescent="0.25">
      <c r="A43" s="168" t="s">
        <v>411</v>
      </c>
      <c r="B43" s="516">
        <f t="shared" si="3"/>
        <v>2</v>
      </c>
      <c r="C43" s="516">
        <f t="shared" si="4"/>
        <v>1</v>
      </c>
      <c r="D43" s="516">
        <f t="shared" si="5"/>
        <v>1</v>
      </c>
      <c r="E43" s="524"/>
      <c r="F43" s="524"/>
      <c r="G43" s="524"/>
      <c r="H43" s="524"/>
      <c r="I43" s="524"/>
      <c r="J43" s="524"/>
      <c r="K43" s="524"/>
      <c r="L43" s="524"/>
      <c r="M43" s="524"/>
      <c r="N43" s="524">
        <v>2</v>
      </c>
      <c r="O43" s="524">
        <v>1</v>
      </c>
      <c r="P43" s="524">
        <v>1</v>
      </c>
    </row>
    <row r="44" spans="1:16" s="371" customFormat="1" ht="15" customHeight="1" x14ac:dyDescent="0.2">
      <c r="A44" s="373" t="s">
        <v>413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</row>
    <row r="45" spans="1:16" s="371" customFormat="1" ht="15" customHeight="1" x14ac:dyDescent="0.2">
      <c r="A45" s="368" t="s">
        <v>412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</row>
    <row r="46" spans="1:16" s="368" customFormat="1" ht="15" customHeight="1" x14ac:dyDescent="0.2">
      <c r="A46" s="285" t="s">
        <v>414</v>
      </c>
    </row>
    <row r="47" spans="1:16" s="368" customFormat="1" ht="15" customHeight="1" x14ac:dyDescent="0.2">
      <c r="A47" s="46" t="s">
        <v>24</v>
      </c>
    </row>
  </sheetData>
  <mergeCells count="13">
    <mergeCell ref="B9:P9"/>
    <mergeCell ref="B31:P31"/>
    <mergeCell ref="A1:P1"/>
    <mergeCell ref="A2:P2"/>
    <mergeCell ref="A3:P3"/>
    <mergeCell ref="A5:P5"/>
    <mergeCell ref="A6:P6"/>
    <mergeCell ref="A7:A8"/>
    <mergeCell ref="B7:D7"/>
    <mergeCell ref="F7:H7"/>
    <mergeCell ref="J7:L7"/>
    <mergeCell ref="N7:P7"/>
    <mergeCell ref="A4:P4"/>
  </mergeCells>
  <conditionalFormatting sqref="B10:P43">
    <cfRule type="cellIs" dxfId="49" priority="37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scale="85" orientation="landscape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2"/>
  <sheetViews>
    <sheetView showGridLines="0" zoomScaleNormal="100" zoomScaleSheetLayoutView="100" workbookViewId="0">
      <selection activeCell="A14" sqref="A14"/>
    </sheetView>
  </sheetViews>
  <sheetFormatPr baseColWidth="10" defaultColWidth="11" defaultRowHeight="12.75" x14ac:dyDescent="0.2"/>
  <cols>
    <col min="1" max="1" width="34.125" style="168" customWidth="1"/>
    <col min="2" max="4" width="5.75" style="176" customWidth="1"/>
    <col min="5" max="5" width="1.125" style="176" customWidth="1"/>
    <col min="6" max="8" width="5.75" style="176" customWidth="1"/>
    <col min="9" max="9" width="1" style="176" customWidth="1"/>
    <col min="10" max="12" width="5.75" style="176" customWidth="1"/>
    <col min="13" max="13" width="1" style="176" customWidth="1"/>
    <col min="14" max="16" width="5.75" style="176" customWidth="1"/>
    <col min="17" max="16384" width="11" style="134"/>
  </cols>
  <sheetData>
    <row r="1" spans="1:20" ht="15" customHeight="1" x14ac:dyDescent="0.25">
      <c r="A1" s="796" t="s">
        <v>856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20" ht="15" customHeight="1" x14ac:dyDescent="0.25">
      <c r="A2" s="797" t="s">
        <v>627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20" s="24" customFormat="1" ht="15" x14ac:dyDescent="0.25">
      <c r="A3" s="833" t="s">
        <v>48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361"/>
      <c r="R3" s="361"/>
      <c r="S3" s="361"/>
      <c r="T3" s="361"/>
    </row>
    <row r="4" spans="1:20" ht="15" x14ac:dyDescent="0.25">
      <c r="A4" s="797" t="s">
        <v>745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20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20" s="503" customFormat="1" ht="16.5" customHeight="1" x14ac:dyDescent="0.25">
      <c r="A6" s="800" t="s">
        <v>405</v>
      </c>
      <c r="B6" s="840" t="s">
        <v>0</v>
      </c>
      <c r="C6" s="840"/>
      <c r="D6" s="840"/>
      <c r="E6" s="502"/>
      <c r="F6" s="848" t="s">
        <v>50</v>
      </c>
      <c r="G6" s="848"/>
      <c r="H6" s="848"/>
      <c r="I6" s="666"/>
      <c r="J6" s="848" t="s">
        <v>51</v>
      </c>
      <c r="K6" s="848"/>
      <c r="L6" s="848"/>
      <c r="M6" s="666"/>
      <c r="N6" s="848" t="s">
        <v>209</v>
      </c>
      <c r="O6" s="848"/>
      <c r="P6" s="848"/>
    </row>
    <row r="7" spans="1:20" s="503" customFormat="1" ht="27.75" customHeight="1" x14ac:dyDescent="0.25">
      <c r="A7" s="800"/>
      <c r="B7" s="504" t="s">
        <v>0</v>
      </c>
      <c r="C7" s="504" t="s">
        <v>15</v>
      </c>
      <c r="D7" s="504" t="s">
        <v>16</v>
      </c>
      <c r="E7" s="505"/>
      <c r="F7" s="504" t="s">
        <v>0</v>
      </c>
      <c r="G7" s="504" t="s">
        <v>15</v>
      </c>
      <c r="H7" s="504" t="s">
        <v>16</v>
      </c>
      <c r="I7" s="504"/>
      <c r="J7" s="504" t="s">
        <v>0</v>
      </c>
      <c r="K7" s="504" t="s">
        <v>15</v>
      </c>
      <c r="L7" s="504" t="s">
        <v>16</v>
      </c>
      <c r="M7" s="505"/>
      <c r="N7" s="504" t="s">
        <v>0</v>
      </c>
      <c r="O7" s="504" t="s">
        <v>15</v>
      </c>
      <c r="P7" s="504" t="s">
        <v>16</v>
      </c>
    </row>
    <row r="8" spans="1:20" s="169" customFormat="1" x14ac:dyDescent="0.2">
      <c r="A8" s="170"/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</row>
    <row r="9" spans="1:20" s="555" customFormat="1" ht="15.75" customHeight="1" x14ac:dyDescent="0.2">
      <c r="A9" s="173" t="s">
        <v>0</v>
      </c>
      <c r="B9" s="554">
        <f>+B11+B12+B13+B14+B15+B16+B17+B21+B24+B25+B26+B27+B28</f>
        <v>1001</v>
      </c>
      <c r="C9" s="554">
        <f>+C11+C12+C13+C14+C15+C16+C17+C21+C24+C25+C26+C27+C28</f>
        <v>425</v>
      </c>
      <c r="D9" s="554">
        <f>+D11+D12+D13+D14+D15+D16+D17+D21+D24+D25+D26+D27+D28</f>
        <v>576</v>
      </c>
      <c r="E9" s="554"/>
      <c r="F9" s="554">
        <f>+F11+F12+F13+F14+F15+F16+F17+F21+F24+F25+F26+F27+F28</f>
        <v>101</v>
      </c>
      <c r="G9" s="554">
        <f>+G11+G12+G13+G14+G15+G16+G17+G21+G24+G25+G26+G27+G28</f>
        <v>43</v>
      </c>
      <c r="H9" s="554">
        <f>+H11+H12+H13+H14+H15+H16+H17+H21+H24+H25+H26+H27+H28</f>
        <v>58</v>
      </c>
      <c r="I9" s="554"/>
      <c r="J9" s="554">
        <f>+J11+J12+J13+J14+J15+J16+J17+J21+J24+J25+J26+J27+J28</f>
        <v>389</v>
      </c>
      <c r="K9" s="554">
        <f>+K11+K12+K13+K14+K15+K16+K17+K21+K24+K25+K26+K27+K28</f>
        <v>180</v>
      </c>
      <c r="L9" s="554">
        <f>+L11+L12+L13+L14+L15+L16+L17+L21+L24+L25+L26+L27+L28</f>
        <v>209</v>
      </c>
      <c r="M9" s="554"/>
      <c r="N9" s="554">
        <f>+N11+N12+N13+N14+N15+N16+N17+N21+N24+N25+N26+N27+N28</f>
        <v>511</v>
      </c>
      <c r="O9" s="554">
        <f>+O11+O12+O13+O14+O15+O16+O17+O21+O24+O25+O26+O27+O28</f>
        <v>202</v>
      </c>
      <c r="P9" s="554">
        <f>+P11+P12+P13+P14+P15+P16+P17+P21+P24+P25+P26+P27+P28</f>
        <v>309</v>
      </c>
    </row>
    <row r="10" spans="1:20" s="555" customFormat="1" x14ac:dyDescent="0.2">
      <c r="A10" s="173"/>
      <c r="B10" s="554"/>
      <c r="C10" s="554"/>
      <c r="D10" s="554"/>
      <c r="E10" s="554"/>
      <c r="F10" s="554"/>
      <c r="G10" s="554"/>
      <c r="H10" s="554"/>
      <c r="I10" s="554"/>
      <c r="J10" s="554"/>
      <c r="K10" s="554"/>
      <c r="L10" s="554"/>
      <c r="M10" s="554"/>
      <c r="N10" s="554"/>
      <c r="O10" s="554"/>
      <c r="P10" s="554"/>
    </row>
    <row r="11" spans="1:20" ht="15.75" customHeight="1" x14ac:dyDescent="0.2">
      <c r="A11" s="253" t="s">
        <v>369</v>
      </c>
      <c r="B11" s="516">
        <f>F11+J11+N11</f>
        <v>32</v>
      </c>
      <c r="C11" s="516">
        <f>G11+K11+O11</f>
        <v>20</v>
      </c>
      <c r="D11" s="516">
        <f>H11+L11+P11</f>
        <v>12</v>
      </c>
      <c r="E11" s="516"/>
      <c r="F11" s="516">
        <v>2</v>
      </c>
      <c r="G11" s="516"/>
      <c r="H11" s="516">
        <v>2</v>
      </c>
      <c r="I11" s="516"/>
      <c r="J11" s="516">
        <v>11</v>
      </c>
      <c r="K11" s="516">
        <v>6</v>
      </c>
      <c r="L11" s="516">
        <v>5</v>
      </c>
      <c r="M11" s="516"/>
      <c r="N11" s="516">
        <v>19</v>
      </c>
      <c r="O11" s="516">
        <v>14</v>
      </c>
      <c r="P11" s="516">
        <v>5</v>
      </c>
    </row>
    <row r="12" spans="1:20" ht="15.75" customHeight="1" x14ac:dyDescent="0.2">
      <c r="A12" s="253" t="s">
        <v>370</v>
      </c>
      <c r="B12" s="516">
        <f t="shared" ref="B12:D28" si="0">F12+J12+N12</f>
        <v>3</v>
      </c>
      <c r="C12" s="516">
        <f t="shared" si="0"/>
        <v>3</v>
      </c>
      <c r="D12" s="516">
        <f t="shared" si="0"/>
        <v>0</v>
      </c>
      <c r="E12" s="516"/>
      <c r="F12" s="516">
        <v>1</v>
      </c>
      <c r="G12" s="516">
        <v>1</v>
      </c>
      <c r="H12" s="516"/>
      <c r="I12" s="516"/>
      <c r="J12" s="516">
        <v>1</v>
      </c>
      <c r="K12" s="516">
        <v>1</v>
      </c>
      <c r="L12" s="516"/>
      <c r="M12" s="527"/>
      <c r="N12" s="527">
        <v>1</v>
      </c>
      <c r="O12" s="527">
        <v>1</v>
      </c>
      <c r="P12" s="527"/>
    </row>
    <row r="13" spans="1:20" ht="15.75" customHeight="1" x14ac:dyDescent="0.2">
      <c r="A13" s="253" t="s">
        <v>371</v>
      </c>
      <c r="B13" s="516">
        <f t="shared" si="0"/>
        <v>14</v>
      </c>
      <c r="C13" s="516">
        <f t="shared" si="0"/>
        <v>12</v>
      </c>
      <c r="D13" s="516">
        <f t="shared" si="0"/>
        <v>2</v>
      </c>
      <c r="E13" s="516"/>
      <c r="F13" s="516">
        <v>3</v>
      </c>
      <c r="G13" s="516">
        <v>3</v>
      </c>
      <c r="H13" s="516"/>
      <c r="I13" s="516"/>
      <c r="J13" s="516">
        <v>8</v>
      </c>
      <c r="K13" s="516">
        <v>6</v>
      </c>
      <c r="L13" s="516">
        <v>2</v>
      </c>
      <c r="M13" s="516"/>
      <c r="N13" s="516">
        <v>3</v>
      </c>
      <c r="O13" s="516">
        <v>3</v>
      </c>
      <c r="P13" s="516"/>
    </row>
    <row r="14" spans="1:20" ht="15.75" customHeight="1" x14ac:dyDescent="0.2">
      <c r="A14" s="253" t="s">
        <v>372</v>
      </c>
      <c r="B14" s="516">
        <f t="shared" si="0"/>
        <v>550</v>
      </c>
      <c r="C14" s="516">
        <f t="shared" si="0"/>
        <v>228</v>
      </c>
      <c r="D14" s="516">
        <f t="shared" si="0"/>
        <v>322</v>
      </c>
      <c r="E14" s="516"/>
      <c r="F14" s="516">
        <v>61</v>
      </c>
      <c r="G14" s="516">
        <v>29</v>
      </c>
      <c r="H14" s="516">
        <v>32</v>
      </c>
      <c r="I14" s="516"/>
      <c r="J14" s="516">
        <v>207</v>
      </c>
      <c r="K14" s="516">
        <v>92</v>
      </c>
      <c r="L14" s="516">
        <v>115</v>
      </c>
      <c r="M14" s="516"/>
      <c r="N14" s="516">
        <v>282</v>
      </c>
      <c r="O14" s="516">
        <v>107</v>
      </c>
      <c r="P14" s="516">
        <v>175</v>
      </c>
    </row>
    <row r="15" spans="1:20" ht="15.75" customHeight="1" x14ac:dyDescent="0.2">
      <c r="A15" s="253" t="s">
        <v>373</v>
      </c>
      <c r="B15" s="516">
        <f t="shared" si="0"/>
        <v>11</v>
      </c>
      <c r="C15" s="516">
        <f t="shared" si="0"/>
        <v>7</v>
      </c>
      <c r="D15" s="516">
        <f t="shared" si="0"/>
        <v>4</v>
      </c>
      <c r="E15" s="516"/>
      <c r="F15" s="516">
        <v>1</v>
      </c>
      <c r="G15" s="516"/>
      <c r="H15" s="516">
        <v>1</v>
      </c>
      <c r="I15" s="516"/>
      <c r="J15" s="516">
        <v>6</v>
      </c>
      <c r="K15" s="516">
        <v>5</v>
      </c>
      <c r="L15" s="516">
        <v>1</v>
      </c>
      <c r="M15" s="516"/>
      <c r="N15" s="516">
        <v>4</v>
      </c>
      <c r="O15" s="516">
        <v>2</v>
      </c>
      <c r="P15" s="516">
        <v>2</v>
      </c>
    </row>
    <row r="16" spans="1:20" ht="15.75" customHeight="1" x14ac:dyDescent="0.2">
      <c r="A16" s="253" t="s">
        <v>374</v>
      </c>
      <c r="B16" s="516">
        <f t="shared" si="0"/>
        <v>0</v>
      </c>
      <c r="C16" s="516">
        <f t="shared" si="0"/>
        <v>0</v>
      </c>
      <c r="D16" s="516">
        <f t="shared" si="0"/>
        <v>0</v>
      </c>
      <c r="E16" s="516"/>
      <c r="F16" s="516"/>
      <c r="G16" s="516"/>
      <c r="H16" s="516"/>
      <c r="I16" s="516"/>
      <c r="J16" s="516"/>
      <c r="K16" s="516"/>
      <c r="L16" s="516"/>
      <c r="M16" s="527"/>
      <c r="N16" s="527"/>
      <c r="O16" s="527"/>
      <c r="P16" s="527"/>
    </row>
    <row r="17" spans="1:16" ht="15.75" customHeight="1" x14ac:dyDescent="0.2">
      <c r="A17" s="253" t="s">
        <v>375</v>
      </c>
      <c r="B17" s="516">
        <f t="shared" si="0"/>
        <v>24</v>
      </c>
      <c r="C17" s="516">
        <f t="shared" si="0"/>
        <v>11</v>
      </c>
      <c r="D17" s="516">
        <f t="shared" si="0"/>
        <v>13</v>
      </c>
      <c r="E17" s="516"/>
      <c r="F17" s="516">
        <v>1</v>
      </c>
      <c r="G17" s="516">
        <v>1</v>
      </c>
      <c r="H17" s="516"/>
      <c r="I17" s="516"/>
      <c r="J17" s="516">
        <v>10</v>
      </c>
      <c r="K17" s="516">
        <v>5</v>
      </c>
      <c r="L17" s="516">
        <v>5</v>
      </c>
      <c r="M17" s="516"/>
      <c r="N17" s="516">
        <v>13</v>
      </c>
      <c r="O17" s="516">
        <v>5</v>
      </c>
      <c r="P17" s="516">
        <v>8</v>
      </c>
    </row>
    <row r="18" spans="1:16" ht="15.75" customHeight="1" x14ac:dyDescent="0.2">
      <c r="A18" s="255" t="s">
        <v>376</v>
      </c>
      <c r="B18" s="516">
        <f t="shared" si="0"/>
        <v>5</v>
      </c>
      <c r="C18" s="516">
        <f t="shared" si="0"/>
        <v>2</v>
      </c>
      <c r="D18" s="516">
        <f t="shared" si="0"/>
        <v>3</v>
      </c>
      <c r="E18" s="537"/>
      <c r="F18" s="537">
        <v>1</v>
      </c>
      <c r="G18" s="537">
        <v>1</v>
      </c>
      <c r="H18" s="537"/>
      <c r="I18" s="537"/>
      <c r="J18" s="537">
        <v>2</v>
      </c>
      <c r="K18" s="537">
        <v>1</v>
      </c>
      <c r="L18" s="537">
        <v>1</v>
      </c>
      <c r="M18" s="537"/>
      <c r="N18" s="537">
        <v>2</v>
      </c>
      <c r="O18" s="537"/>
      <c r="P18" s="537">
        <v>2</v>
      </c>
    </row>
    <row r="19" spans="1:16" ht="15.75" customHeight="1" x14ac:dyDescent="0.2">
      <c r="A19" s="255" t="s">
        <v>377</v>
      </c>
      <c r="B19" s="516">
        <f t="shared" si="0"/>
        <v>4</v>
      </c>
      <c r="C19" s="516">
        <f t="shared" si="0"/>
        <v>1</v>
      </c>
      <c r="D19" s="516">
        <f t="shared" si="0"/>
        <v>3</v>
      </c>
      <c r="E19" s="537"/>
      <c r="F19" s="537"/>
      <c r="G19" s="537"/>
      <c r="H19" s="537"/>
      <c r="I19" s="537"/>
      <c r="J19" s="537">
        <v>2</v>
      </c>
      <c r="K19" s="537">
        <v>1</v>
      </c>
      <c r="L19" s="537">
        <v>1</v>
      </c>
      <c r="M19" s="527"/>
      <c r="N19" s="527">
        <v>2</v>
      </c>
      <c r="O19" s="527"/>
      <c r="P19" s="527">
        <v>2</v>
      </c>
    </row>
    <row r="20" spans="1:16" ht="15.75" customHeight="1" x14ac:dyDescent="0.2">
      <c r="A20" s="255" t="s">
        <v>390</v>
      </c>
      <c r="B20" s="516">
        <f t="shared" si="0"/>
        <v>15</v>
      </c>
      <c r="C20" s="516">
        <f t="shared" si="0"/>
        <v>8</v>
      </c>
      <c r="D20" s="516">
        <f t="shared" si="0"/>
        <v>7</v>
      </c>
      <c r="E20" s="537"/>
      <c r="F20" s="537"/>
      <c r="G20" s="537"/>
      <c r="H20" s="537"/>
      <c r="I20" s="537"/>
      <c r="J20" s="537">
        <v>6</v>
      </c>
      <c r="K20" s="537">
        <v>3</v>
      </c>
      <c r="L20" s="537">
        <v>3</v>
      </c>
      <c r="M20" s="527"/>
      <c r="N20" s="527">
        <v>9</v>
      </c>
      <c r="O20" s="527">
        <v>5</v>
      </c>
      <c r="P20" s="527">
        <v>4</v>
      </c>
    </row>
    <row r="21" spans="1:16" ht="15.75" customHeight="1" x14ac:dyDescent="0.2">
      <c r="A21" s="253" t="s">
        <v>378</v>
      </c>
      <c r="B21" s="516">
        <f t="shared" si="0"/>
        <v>27</v>
      </c>
      <c r="C21" s="516">
        <f t="shared" si="0"/>
        <v>10</v>
      </c>
      <c r="D21" s="516">
        <f t="shared" si="0"/>
        <v>17</v>
      </c>
      <c r="E21" s="537"/>
      <c r="F21" s="537">
        <v>1</v>
      </c>
      <c r="G21" s="537">
        <v>1</v>
      </c>
      <c r="H21" s="537"/>
      <c r="I21" s="537"/>
      <c r="J21" s="537">
        <v>13</v>
      </c>
      <c r="K21" s="537">
        <v>4</v>
      </c>
      <c r="L21" s="537">
        <v>9</v>
      </c>
      <c r="M21" s="537"/>
      <c r="N21" s="537">
        <v>13</v>
      </c>
      <c r="O21" s="537">
        <v>5</v>
      </c>
      <c r="P21" s="537">
        <v>8</v>
      </c>
    </row>
    <row r="22" spans="1:16" ht="15.75" customHeight="1" x14ac:dyDescent="0.2">
      <c r="A22" s="255" t="s">
        <v>376</v>
      </c>
      <c r="B22" s="516">
        <f t="shared" si="0"/>
        <v>1</v>
      </c>
      <c r="C22" s="516">
        <f t="shared" si="0"/>
        <v>1</v>
      </c>
      <c r="D22" s="516">
        <f t="shared" si="0"/>
        <v>0</v>
      </c>
      <c r="E22" s="537"/>
      <c r="F22" s="537"/>
      <c r="G22" s="537"/>
      <c r="H22" s="537"/>
      <c r="I22" s="537"/>
      <c r="J22" s="537"/>
      <c r="K22" s="537"/>
      <c r="L22" s="537"/>
      <c r="M22" s="537"/>
      <c r="N22" s="537">
        <v>1</v>
      </c>
      <c r="O22" s="537">
        <v>1</v>
      </c>
      <c r="P22" s="537"/>
    </row>
    <row r="23" spans="1:16" ht="15.75" customHeight="1" x14ac:dyDescent="0.2">
      <c r="A23" s="255" t="s">
        <v>390</v>
      </c>
      <c r="B23" s="516">
        <f t="shared" si="0"/>
        <v>26</v>
      </c>
      <c r="C23" s="516">
        <f t="shared" si="0"/>
        <v>9</v>
      </c>
      <c r="D23" s="516">
        <f t="shared" si="0"/>
        <v>17</v>
      </c>
      <c r="E23" s="537"/>
      <c r="F23" s="537">
        <v>1</v>
      </c>
      <c r="G23" s="537">
        <v>1</v>
      </c>
      <c r="H23" s="537"/>
      <c r="I23" s="537"/>
      <c r="J23" s="537">
        <v>13</v>
      </c>
      <c r="K23" s="537">
        <v>4</v>
      </c>
      <c r="L23" s="537">
        <v>9</v>
      </c>
      <c r="M23" s="527"/>
      <c r="N23" s="527">
        <v>12</v>
      </c>
      <c r="O23" s="527">
        <v>4</v>
      </c>
      <c r="P23" s="527">
        <v>8</v>
      </c>
    </row>
    <row r="24" spans="1:16" ht="15.75" customHeight="1" x14ac:dyDescent="0.2">
      <c r="A24" s="253" t="s">
        <v>380</v>
      </c>
      <c r="B24" s="516">
        <f t="shared" si="0"/>
        <v>9</v>
      </c>
      <c r="C24" s="516">
        <f t="shared" si="0"/>
        <v>8</v>
      </c>
      <c r="D24" s="516">
        <f t="shared" si="0"/>
        <v>1</v>
      </c>
      <c r="E24" s="537"/>
      <c r="F24" s="537"/>
      <c r="G24" s="537"/>
      <c r="H24" s="537"/>
      <c r="I24" s="537"/>
      <c r="J24" s="537">
        <v>3</v>
      </c>
      <c r="K24" s="537">
        <v>2</v>
      </c>
      <c r="L24" s="537">
        <v>1</v>
      </c>
      <c r="M24" s="527"/>
      <c r="N24" s="527">
        <v>6</v>
      </c>
      <c r="O24" s="527">
        <v>6</v>
      </c>
      <c r="P24" s="527"/>
    </row>
    <row r="25" spans="1:16" ht="15.75" customHeight="1" x14ac:dyDescent="0.2">
      <c r="A25" s="168" t="s">
        <v>410</v>
      </c>
      <c r="B25" s="516">
        <f t="shared" si="0"/>
        <v>8</v>
      </c>
      <c r="C25" s="516">
        <f t="shared" si="0"/>
        <v>6</v>
      </c>
      <c r="D25" s="516">
        <f t="shared" si="0"/>
        <v>2</v>
      </c>
      <c r="E25" s="517"/>
      <c r="F25" s="517"/>
      <c r="G25" s="517"/>
      <c r="H25" s="517"/>
      <c r="I25" s="517"/>
      <c r="J25" s="517">
        <v>4</v>
      </c>
      <c r="K25" s="517">
        <v>3</v>
      </c>
      <c r="L25" s="517">
        <v>1</v>
      </c>
      <c r="M25" s="517"/>
      <c r="N25" s="517">
        <v>4</v>
      </c>
      <c r="O25" s="517">
        <v>3</v>
      </c>
      <c r="P25" s="517">
        <v>1</v>
      </c>
    </row>
    <row r="26" spans="1:16" ht="15.75" customHeight="1" x14ac:dyDescent="0.2">
      <c r="A26" s="168" t="s">
        <v>411</v>
      </c>
      <c r="B26" s="516">
        <f t="shared" si="0"/>
        <v>311</v>
      </c>
      <c r="C26" s="516">
        <f t="shared" si="0"/>
        <v>113</v>
      </c>
      <c r="D26" s="516">
        <f t="shared" si="0"/>
        <v>198</v>
      </c>
      <c r="E26" s="524"/>
      <c r="F26" s="524">
        <v>27</v>
      </c>
      <c r="G26" s="524">
        <v>7</v>
      </c>
      <c r="H26" s="524">
        <v>20</v>
      </c>
      <c r="I26" s="524"/>
      <c r="J26" s="524">
        <v>122</v>
      </c>
      <c r="K26" s="524">
        <v>54</v>
      </c>
      <c r="L26" s="524">
        <v>68</v>
      </c>
      <c r="M26" s="524"/>
      <c r="N26" s="524">
        <v>162</v>
      </c>
      <c r="O26" s="524">
        <v>52</v>
      </c>
      <c r="P26" s="524">
        <v>110</v>
      </c>
    </row>
    <row r="27" spans="1:16" ht="15.75" customHeight="1" x14ac:dyDescent="0.2">
      <c r="A27" s="168" t="s">
        <v>409</v>
      </c>
      <c r="B27" s="516">
        <f t="shared" si="0"/>
        <v>3</v>
      </c>
      <c r="C27" s="516">
        <f t="shared" si="0"/>
        <v>3</v>
      </c>
      <c r="D27" s="516">
        <f t="shared" si="0"/>
        <v>0</v>
      </c>
      <c r="E27" s="524"/>
      <c r="F27" s="524"/>
      <c r="G27" s="524"/>
      <c r="H27" s="524"/>
      <c r="I27" s="524"/>
      <c r="J27" s="524">
        <v>1</v>
      </c>
      <c r="K27" s="524">
        <v>1</v>
      </c>
      <c r="L27" s="524"/>
      <c r="M27" s="524"/>
      <c r="N27" s="524">
        <v>2</v>
      </c>
      <c r="O27" s="524">
        <v>2</v>
      </c>
      <c r="P27" s="524"/>
    </row>
    <row r="28" spans="1:16" s="259" customFormat="1" ht="15.75" customHeight="1" thickBot="1" x14ac:dyDescent="0.25">
      <c r="A28" s="253" t="s">
        <v>381</v>
      </c>
      <c r="B28" s="516">
        <f t="shared" si="0"/>
        <v>9</v>
      </c>
      <c r="C28" s="516">
        <f t="shared" si="0"/>
        <v>4</v>
      </c>
      <c r="D28" s="516">
        <f t="shared" si="0"/>
        <v>5</v>
      </c>
      <c r="E28" s="524"/>
      <c r="F28" s="524">
        <v>4</v>
      </c>
      <c r="G28" s="524">
        <v>1</v>
      </c>
      <c r="H28" s="524">
        <v>3</v>
      </c>
      <c r="I28" s="524"/>
      <c r="J28" s="524">
        <v>3</v>
      </c>
      <c r="K28" s="524">
        <v>1</v>
      </c>
      <c r="L28" s="524">
        <v>2</v>
      </c>
      <c r="M28" s="524"/>
      <c r="N28" s="524">
        <v>2</v>
      </c>
      <c r="O28" s="524">
        <v>2</v>
      </c>
      <c r="P28" s="524"/>
    </row>
    <row r="29" spans="1:16" s="371" customFormat="1" ht="15" customHeight="1" x14ac:dyDescent="0.2">
      <c r="A29" s="373" t="s">
        <v>413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</row>
    <row r="30" spans="1:16" s="371" customFormat="1" ht="15" customHeight="1" x14ac:dyDescent="0.2">
      <c r="A30" s="368" t="s">
        <v>412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</row>
    <row r="31" spans="1:16" s="368" customFormat="1" ht="15" customHeight="1" x14ac:dyDescent="0.2">
      <c r="A31" s="285" t="s">
        <v>414</v>
      </c>
    </row>
    <row r="32" spans="1:16" s="368" customFormat="1" ht="15" customHeight="1" x14ac:dyDescent="0.2">
      <c r="A32" s="46" t="s">
        <v>24</v>
      </c>
    </row>
  </sheetData>
  <mergeCells count="10">
    <mergeCell ref="A1:P1"/>
    <mergeCell ref="A2:P2"/>
    <mergeCell ref="A4:P4"/>
    <mergeCell ref="A5:P5"/>
    <mergeCell ref="A6:A7"/>
    <mergeCell ref="B6:D6"/>
    <mergeCell ref="F6:H6"/>
    <mergeCell ref="J6:L6"/>
    <mergeCell ref="N6:P6"/>
    <mergeCell ref="A3:P3"/>
  </mergeCells>
  <conditionalFormatting sqref="B9:P28">
    <cfRule type="cellIs" dxfId="48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39370078740157483" top="0.39370078740157483" bottom="0.19685039370078741" header="0" footer="0"/>
  <pageSetup orientation="landscape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630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0"/>
  <sheetViews>
    <sheetView showGridLines="0" zoomScaleNormal="100" zoomScaleSheetLayoutView="100" workbookViewId="0">
      <selection activeCell="A6" sqref="A6:A7"/>
    </sheetView>
  </sheetViews>
  <sheetFormatPr baseColWidth="10" defaultColWidth="9" defaultRowHeight="12" x14ac:dyDescent="0.2"/>
  <cols>
    <col min="1" max="1" width="9.25" style="47" customWidth="1"/>
    <col min="2" max="4" width="5.75" style="673" customWidth="1"/>
    <col min="5" max="5" width="1.125" style="673" customWidth="1"/>
    <col min="6" max="8" width="5.625" style="673" customWidth="1"/>
    <col min="9" max="9" width="1.125" style="673" customWidth="1"/>
    <col min="10" max="12" width="5.625" style="673" customWidth="1"/>
    <col min="13" max="13" width="1.125" style="673" customWidth="1"/>
    <col min="14" max="16" width="5.625" style="673" customWidth="1"/>
    <col min="17" max="17" width="1.125" style="673" customWidth="1"/>
    <col min="18" max="20" width="5.625" style="673" customWidth="1"/>
    <col min="21" max="21" width="1.125" style="673" customWidth="1"/>
    <col min="22" max="24" width="5.625" style="673" customWidth="1"/>
    <col min="25" max="25" width="9" style="673"/>
    <col min="26" max="16384" width="9" style="47"/>
  </cols>
  <sheetData>
    <row r="1" spans="1:25" ht="15" x14ac:dyDescent="0.25">
      <c r="A1" s="842" t="s">
        <v>855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</row>
    <row r="2" spans="1:25" s="59" customFormat="1" ht="15" x14ac:dyDescent="0.25">
      <c r="A2" s="842" t="s">
        <v>440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484" t="s">
        <v>612</v>
      </c>
    </row>
    <row r="3" spans="1:25" s="59" customFormat="1" ht="15" x14ac:dyDescent="0.25">
      <c r="A3" s="843" t="s">
        <v>102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3"/>
      <c r="W3" s="843"/>
      <c r="X3" s="843"/>
      <c r="Y3" s="689"/>
    </row>
    <row r="4" spans="1:25" s="59" customFormat="1" ht="15" x14ac:dyDescent="0.25">
      <c r="A4" s="843" t="s">
        <v>91</v>
      </c>
      <c r="B4" s="843"/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  <c r="T4" s="843"/>
      <c r="U4" s="843"/>
      <c r="V4" s="843"/>
      <c r="W4" s="843"/>
      <c r="X4" s="843"/>
      <c r="Y4" s="689"/>
    </row>
    <row r="5" spans="1:25" s="59" customFormat="1" ht="15" x14ac:dyDescent="0.25">
      <c r="A5" s="844" t="s">
        <v>97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  <c r="Y5" s="689"/>
    </row>
    <row r="6" spans="1:25" s="105" customFormat="1" ht="16.5" customHeight="1" x14ac:dyDescent="0.25">
      <c r="A6" s="851" t="s">
        <v>83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690"/>
    </row>
    <row r="7" spans="1:25" s="105" customFormat="1" ht="27" customHeight="1" x14ac:dyDescent="0.25">
      <c r="A7" s="851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690"/>
    </row>
    <row r="8" spans="1:25" ht="15.75" customHeight="1" x14ac:dyDescent="0.2">
      <c r="A8" s="49">
        <v>2010</v>
      </c>
      <c r="B8" s="671">
        <v>5107.0000000000009</v>
      </c>
      <c r="C8" s="672" t="s">
        <v>441</v>
      </c>
      <c r="D8" s="672" t="s">
        <v>441</v>
      </c>
      <c r="E8" s="671"/>
      <c r="F8" s="671">
        <v>1166.175164674311</v>
      </c>
      <c r="G8" s="672" t="s">
        <v>441</v>
      </c>
      <c r="H8" s="672" t="s">
        <v>441</v>
      </c>
      <c r="I8" s="671"/>
      <c r="J8" s="672">
        <v>1035.3542327396926</v>
      </c>
      <c r="K8" s="672" t="s">
        <v>441</v>
      </c>
      <c r="L8" s="672" t="s">
        <v>441</v>
      </c>
      <c r="M8" s="671"/>
      <c r="N8" s="672">
        <v>898.30373261771172</v>
      </c>
      <c r="O8" s="672" t="s">
        <v>441</v>
      </c>
      <c r="P8" s="672" t="s">
        <v>441</v>
      </c>
      <c r="Q8" s="671"/>
      <c r="R8" s="672">
        <v>1219.7494510856307</v>
      </c>
      <c r="S8" s="672" t="s">
        <v>441</v>
      </c>
      <c r="T8" s="672" t="s">
        <v>441</v>
      </c>
      <c r="U8" s="671"/>
      <c r="V8" s="672">
        <v>787.41741888265437</v>
      </c>
      <c r="W8" s="672" t="s">
        <v>441</v>
      </c>
      <c r="X8" s="672" t="s">
        <v>441</v>
      </c>
      <c r="Y8" s="692"/>
    </row>
    <row r="9" spans="1:25" ht="15.75" customHeight="1" x14ac:dyDescent="0.2">
      <c r="A9" s="49">
        <v>2011</v>
      </c>
      <c r="B9" s="671">
        <v>5436</v>
      </c>
      <c r="C9" s="671">
        <v>2114.6040000000003</v>
      </c>
      <c r="D9" s="671">
        <v>3321.3959999999997</v>
      </c>
      <c r="E9" s="671"/>
      <c r="F9" s="671">
        <v>1232</v>
      </c>
      <c r="G9" s="671">
        <v>479.24799999999999</v>
      </c>
      <c r="H9" s="671">
        <v>752.75199999999995</v>
      </c>
      <c r="I9" s="671"/>
      <c r="J9" s="672">
        <v>1154</v>
      </c>
      <c r="K9" s="672">
        <v>448.90600000000001</v>
      </c>
      <c r="L9" s="672">
        <v>705.09400000000005</v>
      </c>
      <c r="M9" s="671"/>
      <c r="N9" s="672">
        <v>1022</v>
      </c>
      <c r="O9" s="672">
        <v>397.55799999999999</v>
      </c>
      <c r="P9" s="672">
        <v>624.44200000000001</v>
      </c>
      <c r="Q9" s="671"/>
      <c r="R9" s="672">
        <v>1340</v>
      </c>
      <c r="S9" s="672">
        <v>521.26</v>
      </c>
      <c r="T9" s="672">
        <v>818.74</v>
      </c>
      <c r="U9" s="671"/>
      <c r="V9" s="672">
        <v>688</v>
      </c>
      <c r="W9" s="672">
        <v>267.63200000000001</v>
      </c>
      <c r="X9" s="672">
        <v>420.36799999999999</v>
      </c>
      <c r="Y9" s="692"/>
    </row>
    <row r="10" spans="1:25" ht="15.75" customHeight="1" x14ac:dyDescent="0.2">
      <c r="A10" s="49">
        <v>2012</v>
      </c>
      <c r="B10" s="671">
        <v>5037</v>
      </c>
      <c r="C10" s="671">
        <v>1942.8428571428572</v>
      </c>
      <c r="D10" s="671">
        <v>3094.1571428571428</v>
      </c>
      <c r="E10" s="671"/>
      <c r="F10" s="671">
        <v>1068</v>
      </c>
      <c r="G10" s="671">
        <v>562.10526315789468</v>
      </c>
      <c r="H10" s="671">
        <v>505.89473684210526</v>
      </c>
      <c r="I10" s="671"/>
      <c r="J10" s="672">
        <v>1039</v>
      </c>
      <c r="K10" s="672">
        <v>460.01526717557255</v>
      </c>
      <c r="L10" s="672">
        <v>578.98473282442751</v>
      </c>
      <c r="M10" s="671"/>
      <c r="N10" s="672">
        <v>1043</v>
      </c>
      <c r="O10" s="672">
        <v>444.5</v>
      </c>
      <c r="P10" s="672">
        <v>598.5</v>
      </c>
      <c r="Q10" s="671"/>
      <c r="R10" s="672">
        <v>1164</v>
      </c>
      <c r="S10" s="672">
        <v>409.9386106623586</v>
      </c>
      <c r="T10" s="672">
        <v>754.06138933764134</v>
      </c>
      <c r="U10" s="671"/>
      <c r="V10" s="672">
        <v>723</v>
      </c>
      <c r="W10" s="672">
        <v>253.51948051948051</v>
      </c>
      <c r="X10" s="672">
        <v>469.48051948051949</v>
      </c>
      <c r="Y10" s="692"/>
    </row>
    <row r="11" spans="1:25" ht="15.75" customHeight="1" x14ac:dyDescent="0.2">
      <c r="A11" s="49">
        <v>2013</v>
      </c>
      <c r="B11" s="673">
        <v>2755</v>
      </c>
      <c r="C11" s="673">
        <v>1062.6428571428571</v>
      </c>
      <c r="D11" s="673">
        <v>1692.3571428571429</v>
      </c>
      <c r="F11" s="673">
        <v>87</v>
      </c>
      <c r="G11" s="673">
        <v>45.78947368421052</v>
      </c>
      <c r="H11" s="671">
        <v>41.210526315789473</v>
      </c>
      <c r="J11" s="693">
        <v>651</v>
      </c>
      <c r="K11" s="693">
        <v>288.2290076335878</v>
      </c>
      <c r="L11" s="672">
        <v>362.77099236641226</v>
      </c>
      <c r="N11" s="693">
        <v>834</v>
      </c>
      <c r="O11" s="693">
        <v>355.42953020134229</v>
      </c>
      <c r="P11" s="672">
        <v>478.57046979865771</v>
      </c>
      <c r="R11" s="693">
        <v>725</v>
      </c>
      <c r="S11" s="693">
        <v>255.33117932148625</v>
      </c>
      <c r="T11" s="672">
        <v>469.66882067851373</v>
      </c>
      <c r="V11" s="693">
        <v>458</v>
      </c>
      <c r="W11" s="693">
        <v>160.59740259740261</v>
      </c>
      <c r="X11" s="672">
        <v>297.40259740259739</v>
      </c>
      <c r="Y11" s="692"/>
    </row>
    <row r="12" spans="1:25" ht="15.75" customHeight="1" x14ac:dyDescent="0.2">
      <c r="A12" s="49">
        <v>2014</v>
      </c>
      <c r="B12" s="671">
        <v>1750</v>
      </c>
      <c r="C12" s="671">
        <v>675</v>
      </c>
      <c r="D12" s="671">
        <v>1075</v>
      </c>
      <c r="E12" s="671"/>
      <c r="F12" s="671">
        <v>19</v>
      </c>
      <c r="G12" s="671">
        <v>10</v>
      </c>
      <c r="H12" s="671">
        <v>9</v>
      </c>
      <c r="I12" s="671"/>
      <c r="J12" s="672">
        <v>131</v>
      </c>
      <c r="K12" s="672">
        <v>58</v>
      </c>
      <c r="L12" s="672">
        <v>73</v>
      </c>
      <c r="M12" s="671"/>
      <c r="N12" s="672">
        <v>596</v>
      </c>
      <c r="O12" s="672">
        <v>254</v>
      </c>
      <c r="P12" s="672">
        <v>342</v>
      </c>
      <c r="Q12" s="671"/>
      <c r="R12" s="672">
        <v>619</v>
      </c>
      <c r="S12" s="672">
        <v>218</v>
      </c>
      <c r="T12" s="672">
        <v>401</v>
      </c>
      <c r="U12" s="671"/>
      <c r="V12" s="672">
        <v>385</v>
      </c>
      <c r="W12" s="672">
        <v>135</v>
      </c>
      <c r="X12" s="672">
        <v>250</v>
      </c>
      <c r="Y12" s="692"/>
    </row>
    <row r="13" spans="1:25" ht="15.75" customHeight="1" x14ac:dyDescent="0.2">
      <c r="A13" s="49">
        <v>2015</v>
      </c>
      <c r="B13" s="671">
        <v>898</v>
      </c>
      <c r="C13" s="671">
        <v>333</v>
      </c>
      <c r="D13" s="671">
        <v>565</v>
      </c>
      <c r="E13" s="671"/>
      <c r="F13" s="671">
        <v>4</v>
      </c>
      <c r="G13" s="671">
        <v>0</v>
      </c>
      <c r="H13" s="671">
        <v>4</v>
      </c>
      <c r="I13" s="671"/>
      <c r="J13" s="672">
        <v>14</v>
      </c>
      <c r="K13" s="672">
        <v>10</v>
      </c>
      <c r="L13" s="672">
        <v>4</v>
      </c>
      <c r="M13" s="671"/>
      <c r="N13" s="672">
        <v>192</v>
      </c>
      <c r="O13" s="672">
        <v>74</v>
      </c>
      <c r="P13" s="672">
        <v>118</v>
      </c>
      <c r="Q13" s="671"/>
      <c r="R13" s="672">
        <v>422</v>
      </c>
      <c r="S13" s="672">
        <v>167</v>
      </c>
      <c r="T13" s="672">
        <v>255</v>
      </c>
      <c r="U13" s="671"/>
      <c r="V13" s="672">
        <v>266</v>
      </c>
      <c r="W13" s="672">
        <v>82</v>
      </c>
      <c r="X13" s="672">
        <v>184</v>
      </c>
      <c r="Y13" s="692"/>
    </row>
    <row r="14" spans="1:25" ht="15.75" customHeight="1" x14ac:dyDescent="0.2">
      <c r="A14" s="49">
        <v>2016</v>
      </c>
      <c r="B14" s="671">
        <v>675</v>
      </c>
      <c r="C14" s="671">
        <v>275</v>
      </c>
      <c r="D14" s="671">
        <v>400</v>
      </c>
      <c r="E14" s="671"/>
      <c r="F14" s="671">
        <v>27</v>
      </c>
      <c r="G14" s="671">
        <v>13</v>
      </c>
      <c r="H14" s="671">
        <v>14</v>
      </c>
      <c r="I14" s="671"/>
      <c r="J14" s="672">
        <v>62</v>
      </c>
      <c r="K14" s="672">
        <v>36</v>
      </c>
      <c r="L14" s="672">
        <v>26</v>
      </c>
      <c r="M14" s="671"/>
      <c r="N14" s="672">
        <v>108</v>
      </c>
      <c r="O14" s="672">
        <v>40</v>
      </c>
      <c r="P14" s="672">
        <v>68</v>
      </c>
      <c r="Q14" s="671"/>
      <c r="R14" s="672">
        <v>199</v>
      </c>
      <c r="S14" s="672">
        <v>84</v>
      </c>
      <c r="T14" s="672">
        <v>115</v>
      </c>
      <c r="U14" s="671"/>
      <c r="V14" s="672">
        <v>279</v>
      </c>
      <c r="W14" s="672">
        <v>102</v>
      </c>
      <c r="X14" s="672">
        <v>177</v>
      </c>
      <c r="Y14" s="692"/>
    </row>
    <row r="15" spans="1:25" ht="15.75" customHeight="1" x14ac:dyDescent="0.2">
      <c r="A15" s="49">
        <v>2017</v>
      </c>
      <c r="B15" s="671">
        <v>2052</v>
      </c>
      <c r="C15" s="671">
        <v>912</v>
      </c>
      <c r="D15" s="671">
        <v>1140</v>
      </c>
      <c r="E15" s="671"/>
      <c r="F15" s="671">
        <v>564</v>
      </c>
      <c r="G15" s="671">
        <v>275</v>
      </c>
      <c r="H15" s="671">
        <v>289</v>
      </c>
      <c r="I15" s="671"/>
      <c r="J15" s="672">
        <v>425</v>
      </c>
      <c r="K15" s="672">
        <v>195</v>
      </c>
      <c r="L15" s="672">
        <v>230</v>
      </c>
      <c r="M15" s="671"/>
      <c r="N15" s="672">
        <v>327</v>
      </c>
      <c r="O15" s="672">
        <v>155</v>
      </c>
      <c r="P15" s="672">
        <v>172</v>
      </c>
      <c r="Q15" s="671"/>
      <c r="R15" s="672">
        <v>505</v>
      </c>
      <c r="S15" s="672">
        <v>209</v>
      </c>
      <c r="T15" s="672">
        <v>296</v>
      </c>
      <c r="U15" s="671"/>
      <c r="V15" s="672">
        <v>231</v>
      </c>
      <c r="W15" s="672">
        <v>78</v>
      </c>
      <c r="X15" s="672">
        <v>153</v>
      </c>
      <c r="Y15" s="692"/>
    </row>
    <row r="16" spans="1:25" s="48" customFormat="1" ht="15.75" customHeight="1" x14ac:dyDescent="0.2">
      <c r="A16" s="49">
        <v>2018</v>
      </c>
      <c r="B16" s="671">
        <v>2571</v>
      </c>
      <c r="C16" s="671">
        <v>1065</v>
      </c>
      <c r="D16" s="671">
        <v>1506</v>
      </c>
      <c r="E16" s="671"/>
      <c r="F16" s="671">
        <v>736</v>
      </c>
      <c r="G16" s="671">
        <v>335</v>
      </c>
      <c r="H16" s="671">
        <v>401</v>
      </c>
      <c r="I16" s="671"/>
      <c r="J16" s="672">
        <v>578</v>
      </c>
      <c r="K16" s="672">
        <v>239</v>
      </c>
      <c r="L16" s="672">
        <v>339</v>
      </c>
      <c r="M16" s="671"/>
      <c r="N16" s="672">
        <v>410</v>
      </c>
      <c r="O16" s="672">
        <v>175</v>
      </c>
      <c r="P16" s="672">
        <v>235</v>
      </c>
      <c r="Q16" s="671"/>
      <c r="R16" s="672">
        <v>599</v>
      </c>
      <c r="S16" s="672">
        <v>235</v>
      </c>
      <c r="T16" s="672">
        <v>364</v>
      </c>
      <c r="U16" s="671"/>
      <c r="V16" s="672">
        <v>248</v>
      </c>
      <c r="W16" s="672">
        <v>81</v>
      </c>
      <c r="X16" s="672">
        <v>167</v>
      </c>
      <c r="Y16" s="692"/>
    </row>
    <row r="17" spans="1:25" ht="15.75" customHeight="1" x14ac:dyDescent="0.2">
      <c r="A17" s="49">
        <v>2019</v>
      </c>
      <c r="B17" s="671">
        <v>3315</v>
      </c>
      <c r="C17" s="671">
        <v>1381</v>
      </c>
      <c r="D17" s="671">
        <v>1934</v>
      </c>
      <c r="E17" s="671"/>
      <c r="F17" s="671">
        <v>705</v>
      </c>
      <c r="G17" s="671">
        <v>285</v>
      </c>
      <c r="H17" s="671">
        <v>420</v>
      </c>
      <c r="I17" s="671"/>
      <c r="J17" s="672">
        <v>675</v>
      </c>
      <c r="K17" s="672">
        <v>292</v>
      </c>
      <c r="L17" s="672">
        <v>383</v>
      </c>
      <c r="M17" s="671"/>
      <c r="N17" s="672">
        <v>644</v>
      </c>
      <c r="O17" s="672">
        <v>287</v>
      </c>
      <c r="P17" s="672">
        <v>357</v>
      </c>
      <c r="Q17" s="671"/>
      <c r="R17" s="672">
        <v>820</v>
      </c>
      <c r="S17" s="672">
        <v>340</v>
      </c>
      <c r="T17" s="672">
        <v>480</v>
      </c>
      <c r="U17" s="671"/>
      <c r="V17" s="672">
        <v>471</v>
      </c>
      <c r="W17" s="672">
        <v>177</v>
      </c>
      <c r="X17" s="672">
        <v>294</v>
      </c>
      <c r="Y17" s="692"/>
    </row>
    <row r="18" spans="1:25" ht="15.75" customHeight="1" x14ac:dyDescent="0.2">
      <c r="A18" s="49">
        <v>2020</v>
      </c>
      <c r="B18" s="671">
        <v>3471</v>
      </c>
      <c r="C18" s="671">
        <v>1388</v>
      </c>
      <c r="D18" s="671">
        <v>2083</v>
      </c>
      <c r="E18" s="671"/>
      <c r="F18" s="671">
        <v>774</v>
      </c>
      <c r="G18" s="671">
        <v>349</v>
      </c>
      <c r="H18" s="671">
        <v>425</v>
      </c>
      <c r="I18" s="671"/>
      <c r="J18" s="672">
        <v>656</v>
      </c>
      <c r="K18" s="672">
        <v>268</v>
      </c>
      <c r="L18" s="672">
        <v>388</v>
      </c>
      <c r="M18" s="671"/>
      <c r="N18" s="672">
        <v>660</v>
      </c>
      <c r="O18" s="672">
        <v>262</v>
      </c>
      <c r="P18" s="672">
        <v>398</v>
      </c>
      <c r="Q18" s="671"/>
      <c r="R18" s="672">
        <v>890</v>
      </c>
      <c r="S18" s="672">
        <v>340</v>
      </c>
      <c r="T18" s="672">
        <v>550</v>
      </c>
      <c r="U18" s="671"/>
      <c r="V18" s="672">
        <v>491</v>
      </c>
      <c r="W18" s="672">
        <v>169</v>
      </c>
      <c r="X18" s="672">
        <v>322</v>
      </c>
      <c r="Y18" s="692"/>
    </row>
    <row r="19" spans="1:25" ht="15.75" customHeight="1" thickBot="1" x14ac:dyDescent="0.25">
      <c r="A19" s="51">
        <v>2021</v>
      </c>
      <c r="B19" s="674">
        <v>3575</v>
      </c>
      <c r="C19" s="674">
        <v>1469</v>
      </c>
      <c r="D19" s="674">
        <v>2106</v>
      </c>
      <c r="E19" s="674"/>
      <c r="F19" s="674">
        <v>614</v>
      </c>
      <c r="G19" s="674">
        <v>276</v>
      </c>
      <c r="H19" s="674">
        <v>338</v>
      </c>
      <c r="I19" s="674"/>
      <c r="J19" s="674">
        <v>575</v>
      </c>
      <c r="K19" s="674">
        <v>241</v>
      </c>
      <c r="L19" s="674">
        <v>334</v>
      </c>
      <c r="M19" s="674"/>
      <c r="N19" s="674">
        <v>699</v>
      </c>
      <c r="O19" s="674">
        <v>287</v>
      </c>
      <c r="P19" s="674">
        <v>412</v>
      </c>
      <c r="Q19" s="674"/>
      <c r="R19" s="674">
        <v>1027</v>
      </c>
      <c r="S19" s="674">
        <v>438</v>
      </c>
      <c r="T19" s="674">
        <v>589</v>
      </c>
      <c r="U19" s="674"/>
      <c r="V19" s="674">
        <v>660</v>
      </c>
      <c r="W19" s="674">
        <v>227</v>
      </c>
      <c r="X19" s="674">
        <v>433</v>
      </c>
      <c r="Y19" s="692"/>
    </row>
    <row r="20" spans="1:25" ht="15" customHeight="1" x14ac:dyDescent="0.2">
      <c r="A20" s="23" t="s">
        <v>24</v>
      </c>
    </row>
  </sheetData>
  <mergeCells count="12">
    <mergeCell ref="V6:X6"/>
    <mergeCell ref="A1:X1"/>
    <mergeCell ref="A2:X2"/>
    <mergeCell ref="A3:X3"/>
    <mergeCell ref="A4:X4"/>
    <mergeCell ref="A5:X5"/>
    <mergeCell ref="B6:D6"/>
    <mergeCell ref="F6:H6"/>
    <mergeCell ref="J6:L6"/>
    <mergeCell ref="N6:P6"/>
    <mergeCell ref="R6:T6"/>
    <mergeCell ref="A6:A7"/>
  </mergeCells>
  <conditionalFormatting sqref="B8:X19">
    <cfRule type="cellIs" dxfId="47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2"/>
  <sheetViews>
    <sheetView showGridLines="0" zoomScaleNormal="100" zoomScaleSheetLayoutView="100" workbookViewId="0">
      <selection activeCell="D14" sqref="D14"/>
    </sheetView>
  </sheetViews>
  <sheetFormatPr baseColWidth="10" defaultColWidth="9" defaultRowHeight="12" x14ac:dyDescent="0.2"/>
  <cols>
    <col min="1" max="1" width="14.25" style="47" customWidth="1"/>
    <col min="2" max="4" width="6" style="673" customWidth="1"/>
    <col min="5" max="5" width="1.5" style="673" customWidth="1"/>
    <col min="6" max="8" width="6" style="673" customWidth="1"/>
    <col min="9" max="9" width="1.5" style="673" customWidth="1"/>
    <col min="10" max="12" width="6" style="673" customWidth="1"/>
    <col min="13" max="13" width="1.5" style="673" customWidth="1"/>
    <col min="14" max="16" width="6" style="673" customWidth="1"/>
    <col min="17" max="17" width="1.5" style="673" customWidth="1"/>
    <col min="18" max="20" width="6" style="673" customWidth="1"/>
    <col min="21" max="21" width="1.5" style="673" customWidth="1"/>
    <col min="22" max="24" width="6" style="673" customWidth="1"/>
    <col min="25" max="25" width="11.125" style="673" customWidth="1"/>
    <col min="26" max="16384" width="9" style="47"/>
  </cols>
  <sheetData>
    <row r="1" spans="1:25" ht="15" x14ac:dyDescent="0.25">
      <c r="A1" s="842" t="s">
        <v>854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42"/>
      <c r="T1" s="842"/>
      <c r="U1" s="842"/>
      <c r="V1" s="842"/>
      <c r="W1" s="842"/>
      <c r="X1" s="842"/>
    </row>
    <row r="2" spans="1:25" ht="15" x14ac:dyDescent="0.25">
      <c r="A2" s="842" t="s">
        <v>440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42"/>
      <c r="W2" s="842"/>
      <c r="X2" s="842"/>
      <c r="Y2" s="484" t="s">
        <v>612</v>
      </c>
    </row>
    <row r="3" spans="1:25" ht="15" x14ac:dyDescent="0.25">
      <c r="A3" s="842" t="s">
        <v>101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842"/>
      <c r="O3" s="842"/>
      <c r="P3" s="842"/>
      <c r="Q3" s="842"/>
      <c r="R3" s="842"/>
      <c r="S3" s="842"/>
      <c r="T3" s="842"/>
      <c r="U3" s="842"/>
      <c r="V3" s="842"/>
      <c r="W3" s="842"/>
      <c r="X3" s="842"/>
    </row>
    <row r="4" spans="1:25" ht="15" x14ac:dyDescent="0.25">
      <c r="A4" s="842" t="s">
        <v>91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842"/>
      <c r="X4" s="842"/>
    </row>
    <row r="5" spans="1:25" ht="15" x14ac:dyDescent="0.25">
      <c r="A5" s="844" t="s">
        <v>92</v>
      </c>
      <c r="B5" s="844"/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</row>
    <row r="6" spans="1:25" s="105" customFormat="1" ht="16.5" customHeight="1" x14ac:dyDescent="0.25">
      <c r="A6" s="852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690"/>
    </row>
    <row r="7" spans="1:25" s="105" customFormat="1" ht="27" customHeight="1" x14ac:dyDescent="0.25">
      <c r="A7" s="852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690"/>
    </row>
    <row r="8" spans="1:25" s="50" customFormat="1" ht="12.75" x14ac:dyDescent="0.2">
      <c r="A8" s="57"/>
      <c r="B8" s="673"/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673"/>
      <c r="P8" s="673"/>
      <c r="Q8" s="673"/>
      <c r="R8" s="673"/>
      <c r="S8" s="673"/>
      <c r="T8" s="673"/>
      <c r="U8" s="673"/>
      <c r="V8" s="673"/>
      <c r="W8" s="673"/>
      <c r="X8" s="673"/>
      <c r="Y8" s="691"/>
    </row>
    <row r="9" spans="1:25" s="670" customFormat="1" ht="12.75" x14ac:dyDescent="0.2">
      <c r="A9" s="55" t="s">
        <v>0</v>
      </c>
      <c r="B9" s="675">
        <f>SUM(B11:B21)</f>
        <v>3575</v>
      </c>
      <c r="C9" s="675">
        <f>SUM(C11:C21)</f>
        <v>1469</v>
      </c>
      <c r="D9" s="675">
        <f>SUM(D11:D21)</f>
        <v>2106</v>
      </c>
      <c r="E9" s="675"/>
      <c r="F9" s="675">
        <f>SUM(F11:F21)</f>
        <v>614</v>
      </c>
      <c r="G9" s="675">
        <f>SUM(G11:G21)</f>
        <v>276</v>
      </c>
      <c r="H9" s="675">
        <f>SUM(H11:H21)</f>
        <v>338</v>
      </c>
      <c r="I9" s="675"/>
      <c r="J9" s="675">
        <f>SUM(J11:J21)</f>
        <v>575</v>
      </c>
      <c r="K9" s="675">
        <f>SUM(K11:K21)</f>
        <v>241</v>
      </c>
      <c r="L9" s="675">
        <f>SUM(L11:L21)</f>
        <v>334</v>
      </c>
      <c r="M9" s="675"/>
      <c r="N9" s="675">
        <f>SUM(N11:N21)</f>
        <v>699</v>
      </c>
      <c r="O9" s="675">
        <f>SUM(O11:O21)</f>
        <v>287</v>
      </c>
      <c r="P9" s="675">
        <f>SUM(P11:P21)</f>
        <v>412</v>
      </c>
      <c r="Q9" s="675"/>
      <c r="R9" s="675">
        <f>SUM(R11:R21)</f>
        <v>1027</v>
      </c>
      <c r="S9" s="675">
        <f>SUM(S11:S21)</f>
        <v>438</v>
      </c>
      <c r="T9" s="675">
        <f>SUM(T11:T21)</f>
        <v>589</v>
      </c>
      <c r="U9" s="675"/>
      <c r="V9" s="675">
        <f>SUM(V11:V21)</f>
        <v>660</v>
      </c>
      <c r="W9" s="675">
        <f>SUM(W11:W21)</f>
        <v>227</v>
      </c>
      <c r="X9" s="675">
        <f>SUM(X11:X21)</f>
        <v>433</v>
      </c>
      <c r="Y9" s="675"/>
    </row>
    <row r="10" spans="1:25" ht="12.75" x14ac:dyDescent="0.2">
      <c r="A10" s="56"/>
    </row>
    <row r="11" spans="1:25" ht="12.75" x14ac:dyDescent="0.2">
      <c r="A11" s="54" t="s">
        <v>54</v>
      </c>
      <c r="B11" s="673">
        <v>613</v>
      </c>
      <c r="C11" s="673">
        <v>250</v>
      </c>
      <c r="D11" s="673">
        <v>363</v>
      </c>
      <c r="F11" s="673">
        <v>68</v>
      </c>
      <c r="G11" s="673">
        <v>37</v>
      </c>
      <c r="H11" s="673">
        <v>31</v>
      </c>
      <c r="J11" s="673">
        <v>103</v>
      </c>
      <c r="K11" s="673">
        <v>44</v>
      </c>
      <c r="L11" s="673">
        <v>59</v>
      </c>
      <c r="N11" s="673">
        <v>148</v>
      </c>
      <c r="O11" s="673">
        <v>64</v>
      </c>
      <c r="P11" s="673">
        <v>84</v>
      </c>
      <c r="R11" s="673">
        <v>213</v>
      </c>
      <c r="S11" s="673">
        <v>79</v>
      </c>
      <c r="T11" s="673">
        <v>134</v>
      </c>
      <c r="V11" s="673">
        <v>81</v>
      </c>
      <c r="W11" s="673">
        <v>26</v>
      </c>
      <c r="X11" s="673">
        <v>55</v>
      </c>
    </row>
    <row r="12" spans="1:25" ht="12.75" x14ac:dyDescent="0.2">
      <c r="A12" s="54" t="s">
        <v>62</v>
      </c>
      <c r="B12" s="673">
        <v>177</v>
      </c>
      <c r="C12" s="673">
        <v>70</v>
      </c>
      <c r="D12" s="673">
        <v>107</v>
      </c>
      <c r="F12" s="673">
        <v>51</v>
      </c>
      <c r="G12" s="673">
        <v>25</v>
      </c>
      <c r="H12" s="673">
        <v>26</v>
      </c>
      <c r="J12" s="673">
        <v>35</v>
      </c>
      <c r="K12" s="673">
        <v>14</v>
      </c>
      <c r="L12" s="673">
        <v>21</v>
      </c>
      <c r="N12" s="673">
        <v>25</v>
      </c>
      <c r="O12" s="673">
        <v>9</v>
      </c>
      <c r="P12" s="673">
        <v>16</v>
      </c>
      <c r="R12" s="673">
        <v>35</v>
      </c>
      <c r="S12" s="673">
        <v>13</v>
      </c>
      <c r="T12" s="673">
        <v>22</v>
      </c>
      <c r="V12" s="673">
        <v>31</v>
      </c>
      <c r="W12" s="673">
        <v>9</v>
      </c>
      <c r="X12" s="673">
        <v>22</v>
      </c>
    </row>
    <row r="13" spans="1:25" ht="12.75" x14ac:dyDescent="0.2">
      <c r="A13" s="54" t="s">
        <v>65</v>
      </c>
      <c r="B13" s="673">
        <v>335</v>
      </c>
      <c r="C13" s="673">
        <v>139</v>
      </c>
      <c r="D13" s="673">
        <v>196</v>
      </c>
      <c r="F13" s="673">
        <v>48</v>
      </c>
      <c r="G13" s="673">
        <v>21</v>
      </c>
      <c r="H13" s="673">
        <v>27</v>
      </c>
      <c r="J13" s="673">
        <v>44</v>
      </c>
      <c r="K13" s="673">
        <v>25</v>
      </c>
      <c r="L13" s="673">
        <v>19</v>
      </c>
      <c r="N13" s="673">
        <v>78</v>
      </c>
      <c r="O13" s="673">
        <v>30</v>
      </c>
      <c r="P13" s="673">
        <v>48</v>
      </c>
      <c r="R13" s="673">
        <v>95</v>
      </c>
      <c r="S13" s="673">
        <v>39</v>
      </c>
      <c r="T13" s="673">
        <v>56</v>
      </c>
      <c r="V13" s="673">
        <v>70</v>
      </c>
      <c r="W13" s="673">
        <v>24</v>
      </c>
      <c r="X13" s="673">
        <v>46</v>
      </c>
    </row>
    <row r="14" spans="1:25" ht="12.75" x14ac:dyDescent="0.2">
      <c r="A14" s="54" t="s">
        <v>32</v>
      </c>
      <c r="B14" s="673">
        <v>448</v>
      </c>
      <c r="C14" s="673">
        <v>165</v>
      </c>
      <c r="D14" s="673">
        <v>283</v>
      </c>
      <c r="F14" s="673">
        <v>113</v>
      </c>
      <c r="G14" s="673">
        <v>49</v>
      </c>
      <c r="H14" s="673">
        <v>64</v>
      </c>
      <c r="J14" s="673">
        <v>95</v>
      </c>
      <c r="K14" s="673">
        <v>29</v>
      </c>
      <c r="L14" s="673">
        <v>66</v>
      </c>
      <c r="N14" s="673">
        <v>83</v>
      </c>
      <c r="O14" s="673">
        <v>31</v>
      </c>
      <c r="P14" s="673">
        <v>52</v>
      </c>
      <c r="R14" s="673">
        <v>114</v>
      </c>
      <c r="S14" s="673">
        <v>45</v>
      </c>
      <c r="T14" s="673">
        <v>69</v>
      </c>
      <c r="V14" s="673">
        <v>43</v>
      </c>
      <c r="W14" s="673">
        <v>11</v>
      </c>
      <c r="X14" s="673">
        <v>32</v>
      </c>
    </row>
    <row r="15" spans="1:25" ht="12.75" x14ac:dyDescent="0.2">
      <c r="A15" s="54" t="s">
        <v>68</v>
      </c>
      <c r="B15" s="673">
        <v>341</v>
      </c>
      <c r="C15" s="673">
        <v>163</v>
      </c>
      <c r="D15" s="673">
        <v>178</v>
      </c>
      <c r="F15" s="673">
        <v>49</v>
      </c>
      <c r="G15" s="673">
        <v>27</v>
      </c>
      <c r="H15" s="673">
        <v>22</v>
      </c>
      <c r="J15" s="673">
        <v>63</v>
      </c>
      <c r="K15" s="673">
        <v>29</v>
      </c>
      <c r="L15" s="673">
        <v>34</v>
      </c>
      <c r="N15" s="673">
        <v>75</v>
      </c>
      <c r="O15" s="673">
        <v>38</v>
      </c>
      <c r="P15" s="673">
        <v>37</v>
      </c>
      <c r="R15" s="673">
        <v>86</v>
      </c>
      <c r="S15" s="673">
        <v>50</v>
      </c>
      <c r="T15" s="673">
        <v>36</v>
      </c>
      <c r="V15" s="673">
        <v>68</v>
      </c>
      <c r="W15" s="673">
        <v>19</v>
      </c>
      <c r="X15" s="673">
        <v>49</v>
      </c>
    </row>
    <row r="16" spans="1:25" ht="12.75" x14ac:dyDescent="0.2">
      <c r="A16" s="54" t="s">
        <v>33</v>
      </c>
      <c r="B16" s="673">
        <v>488</v>
      </c>
      <c r="C16" s="673">
        <v>217</v>
      </c>
      <c r="D16" s="673">
        <v>271</v>
      </c>
      <c r="F16" s="673">
        <v>86</v>
      </c>
      <c r="G16" s="673">
        <v>37</v>
      </c>
      <c r="H16" s="673">
        <v>49</v>
      </c>
      <c r="J16" s="673">
        <v>67</v>
      </c>
      <c r="K16" s="673">
        <v>40</v>
      </c>
      <c r="L16" s="673">
        <v>27</v>
      </c>
      <c r="N16" s="673">
        <v>86</v>
      </c>
      <c r="O16" s="673">
        <v>32</v>
      </c>
      <c r="P16" s="673">
        <v>54</v>
      </c>
      <c r="R16" s="673">
        <v>129</v>
      </c>
      <c r="S16" s="673">
        <v>59</v>
      </c>
      <c r="T16" s="673">
        <v>70</v>
      </c>
      <c r="V16" s="673">
        <v>120</v>
      </c>
      <c r="W16" s="673">
        <v>49</v>
      </c>
      <c r="X16" s="673">
        <v>71</v>
      </c>
    </row>
    <row r="17" spans="1:24" ht="12.75" x14ac:dyDescent="0.2">
      <c r="A17" s="54" t="s">
        <v>56</v>
      </c>
      <c r="B17" s="673">
        <v>236</v>
      </c>
      <c r="C17" s="673">
        <v>92</v>
      </c>
      <c r="D17" s="673">
        <v>144</v>
      </c>
      <c r="F17" s="673">
        <v>27</v>
      </c>
      <c r="G17" s="673">
        <v>9</v>
      </c>
      <c r="H17" s="673">
        <v>18</v>
      </c>
      <c r="J17" s="673">
        <v>30</v>
      </c>
      <c r="K17" s="673">
        <v>9</v>
      </c>
      <c r="L17" s="673">
        <v>21</v>
      </c>
      <c r="N17" s="673">
        <v>50</v>
      </c>
      <c r="O17" s="673">
        <v>21</v>
      </c>
      <c r="P17" s="673">
        <v>29</v>
      </c>
      <c r="R17" s="673">
        <v>85</v>
      </c>
      <c r="S17" s="673">
        <v>38</v>
      </c>
      <c r="T17" s="673">
        <v>47</v>
      </c>
      <c r="V17" s="673">
        <v>44</v>
      </c>
      <c r="W17" s="673">
        <v>15</v>
      </c>
      <c r="X17" s="673">
        <v>29</v>
      </c>
    </row>
    <row r="18" spans="1:24" ht="12.75" x14ac:dyDescent="0.2">
      <c r="A18" s="54" t="s">
        <v>70</v>
      </c>
      <c r="B18" s="673">
        <v>145</v>
      </c>
      <c r="C18" s="673">
        <v>49</v>
      </c>
      <c r="D18" s="673">
        <v>96</v>
      </c>
      <c r="F18" s="673">
        <v>19</v>
      </c>
      <c r="G18" s="673">
        <v>7</v>
      </c>
      <c r="H18" s="673">
        <v>12</v>
      </c>
      <c r="J18" s="673">
        <v>24</v>
      </c>
      <c r="K18" s="673">
        <v>7</v>
      </c>
      <c r="L18" s="673">
        <v>17</v>
      </c>
      <c r="N18" s="673">
        <v>27</v>
      </c>
      <c r="O18" s="673">
        <v>11</v>
      </c>
      <c r="P18" s="673">
        <v>16</v>
      </c>
      <c r="R18" s="673">
        <v>46</v>
      </c>
      <c r="S18" s="673">
        <v>13</v>
      </c>
      <c r="T18" s="673">
        <v>33</v>
      </c>
      <c r="V18" s="673">
        <v>29</v>
      </c>
      <c r="W18" s="673">
        <v>11</v>
      </c>
      <c r="X18" s="673">
        <v>18</v>
      </c>
    </row>
    <row r="19" spans="1:24" ht="12.75" x14ac:dyDescent="0.2">
      <c r="A19" s="54" t="s">
        <v>58</v>
      </c>
      <c r="B19" s="673">
        <v>424</v>
      </c>
      <c r="C19" s="673">
        <v>197</v>
      </c>
      <c r="D19" s="673">
        <v>227</v>
      </c>
      <c r="F19" s="673">
        <v>69</v>
      </c>
      <c r="G19" s="673">
        <v>32</v>
      </c>
      <c r="H19" s="673">
        <v>37</v>
      </c>
      <c r="J19" s="673">
        <v>56</v>
      </c>
      <c r="K19" s="673">
        <v>26</v>
      </c>
      <c r="L19" s="673">
        <v>30</v>
      </c>
      <c r="N19" s="673">
        <v>62</v>
      </c>
      <c r="O19" s="673">
        <v>33</v>
      </c>
      <c r="P19" s="673">
        <v>29</v>
      </c>
      <c r="R19" s="673">
        <v>120</v>
      </c>
      <c r="S19" s="673">
        <v>61</v>
      </c>
      <c r="T19" s="673">
        <v>59</v>
      </c>
      <c r="V19" s="673">
        <v>117</v>
      </c>
      <c r="W19" s="673">
        <v>45</v>
      </c>
      <c r="X19" s="673">
        <v>72</v>
      </c>
    </row>
    <row r="20" spans="1:24" ht="12.75" x14ac:dyDescent="0.2">
      <c r="A20" s="54" t="s">
        <v>59</v>
      </c>
      <c r="B20" s="673">
        <v>167</v>
      </c>
      <c r="C20" s="673">
        <v>60</v>
      </c>
      <c r="D20" s="673">
        <v>107</v>
      </c>
      <c r="F20" s="673">
        <v>35</v>
      </c>
      <c r="G20" s="673">
        <v>14</v>
      </c>
      <c r="H20" s="673">
        <v>21</v>
      </c>
      <c r="J20" s="673">
        <v>18</v>
      </c>
      <c r="K20" s="673">
        <v>8</v>
      </c>
      <c r="L20" s="673">
        <v>10</v>
      </c>
      <c r="N20" s="673">
        <v>36</v>
      </c>
      <c r="O20" s="673">
        <v>9</v>
      </c>
      <c r="P20" s="673">
        <v>27</v>
      </c>
      <c r="R20" s="673">
        <v>48</v>
      </c>
      <c r="S20" s="673">
        <v>16</v>
      </c>
      <c r="T20" s="673">
        <v>32</v>
      </c>
      <c r="V20" s="673">
        <v>30</v>
      </c>
      <c r="W20" s="673">
        <v>13</v>
      </c>
      <c r="X20" s="673">
        <v>17</v>
      </c>
    </row>
    <row r="21" spans="1:24" ht="13.5" thickBot="1" x14ac:dyDescent="0.25">
      <c r="A21" s="58" t="s">
        <v>74</v>
      </c>
      <c r="B21" s="674">
        <v>201</v>
      </c>
      <c r="C21" s="674">
        <v>67</v>
      </c>
      <c r="D21" s="674">
        <v>134</v>
      </c>
      <c r="E21" s="674"/>
      <c r="F21" s="674">
        <v>49</v>
      </c>
      <c r="G21" s="674">
        <v>18</v>
      </c>
      <c r="H21" s="674">
        <v>31</v>
      </c>
      <c r="I21" s="674"/>
      <c r="J21" s="674">
        <v>40</v>
      </c>
      <c r="K21" s="674">
        <v>10</v>
      </c>
      <c r="L21" s="674">
        <v>30</v>
      </c>
      <c r="M21" s="674"/>
      <c r="N21" s="674">
        <v>29</v>
      </c>
      <c r="O21" s="674">
        <v>9</v>
      </c>
      <c r="P21" s="674">
        <v>20</v>
      </c>
      <c r="Q21" s="674"/>
      <c r="R21" s="674">
        <v>56</v>
      </c>
      <c r="S21" s="674">
        <v>25</v>
      </c>
      <c r="T21" s="674">
        <v>31</v>
      </c>
      <c r="U21" s="674"/>
      <c r="V21" s="674">
        <v>27</v>
      </c>
      <c r="W21" s="674">
        <v>5</v>
      </c>
      <c r="X21" s="674">
        <v>22</v>
      </c>
    </row>
    <row r="22" spans="1:24" ht="15" customHeight="1" x14ac:dyDescent="0.2">
      <c r="A22" s="23" t="s">
        <v>24</v>
      </c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21">
    <cfRule type="cellIs" dxfId="46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0" orientation="landscape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5"/>
  <sheetViews>
    <sheetView showGridLines="0" zoomScaleNormal="100" zoomScaleSheetLayoutView="100" workbookViewId="0">
      <selection activeCell="S28" sqref="S28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27" customWidth="1"/>
    <col min="18" max="20" width="5.25" style="527" customWidth="1"/>
    <col min="21" max="21" width="1.25" style="527" customWidth="1"/>
    <col min="22" max="24" width="5.25" style="527" customWidth="1"/>
    <col min="25" max="25" width="11" style="527"/>
    <col min="26" max="16384" width="11" style="134"/>
  </cols>
  <sheetData>
    <row r="1" spans="1:25" ht="15" customHeight="1" x14ac:dyDescent="0.25">
      <c r="A1" s="796" t="s">
        <v>853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440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484" t="s">
        <v>612</v>
      </c>
    </row>
    <row r="3" spans="1:25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4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629"/>
    </row>
    <row r="7" spans="1:25" s="503" customFormat="1" ht="27.75" customHeight="1" x14ac:dyDescent="0.25">
      <c r="A7" s="804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629"/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31"/>
    </row>
    <row r="9" spans="1:25" s="555" customFormat="1" x14ac:dyDescent="0.2">
      <c r="A9" s="173" t="s">
        <v>0</v>
      </c>
      <c r="B9" s="554">
        <f>SUM(B10:B22)</f>
        <v>3575</v>
      </c>
      <c r="C9" s="554">
        <f>SUM(C10:C22)</f>
        <v>1469</v>
      </c>
      <c r="D9" s="554">
        <f>SUM(D10:D22)</f>
        <v>2106</v>
      </c>
      <c r="E9" s="554"/>
      <c r="F9" s="554">
        <f>SUM(F10:F22)</f>
        <v>614</v>
      </c>
      <c r="G9" s="554">
        <f>SUM(G10:G22)</f>
        <v>276</v>
      </c>
      <c r="H9" s="554">
        <f>SUM(H10:H22)</f>
        <v>338</v>
      </c>
      <c r="I9" s="554"/>
      <c r="J9" s="554">
        <f>SUM(J10:J22)</f>
        <v>575</v>
      </c>
      <c r="K9" s="554">
        <f>SUM(K10:K22)</f>
        <v>241</v>
      </c>
      <c r="L9" s="554">
        <f>SUM(L10:L22)</f>
        <v>334</v>
      </c>
      <c r="M9" s="554"/>
      <c r="N9" s="554">
        <f>SUM(N10:N22)</f>
        <v>699</v>
      </c>
      <c r="O9" s="554">
        <f>SUM(O10:O22)</f>
        <v>287</v>
      </c>
      <c r="P9" s="554">
        <f>SUM(P10:P22)</f>
        <v>412</v>
      </c>
      <c r="Q9" s="554"/>
      <c r="R9" s="554">
        <f>SUM(R10:R22)</f>
        <v>1027</v>
      </c>
      <c r="S9" s="554">
        <f>SUM(S10:S22)</f>
        <v>438</v>
      </c>
      <c r="T9" s="554">
        <f>SUM(T10:T22)</f>
        <v>589</v>
      </c>
      <c r="U9" s="554"/>
      <c r="V9" s="554">
        <f>SUM(V10:V22)</f>
        <v>660</v>
      </c>
      <c r="W9" s="554">
        <f>SUM(W10:W22)</f>
        <v>227</v>
      </c>
      <c r="X9" s="554">
        <f>SUM(X10:X22)</f>
        <v>433</v>
      </c>
      <c r="Y9" s="557"/>
    </row>
    <row r="10" spans="1:25" x14ac:dyDescent="0.2">
      <c r="A10" s="188">
        <v>18</v>
      </c>
      <c r="B10" s="524">
        <f t="shared" ref="B10:C19" si="0">+F10+J10+N10+R10+V10</f>
        <v>22</v>
      </c>
      <c r="C10" s="524">
        <f t="shared" si="0"/>
        <v>15</v>
      </c>
      <c r="D10" s="524">
        <f t="shared" ref="D10:D19" si="1">+B10-C10</f>
        <v>7</v>
      </c>
      <c r="E10" s="524"/>
      <c r="F10" s="534">
        <v>10</v>
      </c>
      <c r="G10" s="534">
        <v>7</v>
      </c>
      <c r="H10" s="534">
        <v>3</v>
      </c>
      <c r="I10" s="534"/>
      <c r="J10" s="534">
        <v>1</v>
      </c>
      <c r="K10" s="534">
        <v>0</v>
      </c>
      <c r="L10" s="534">
        <v>1</v>
      </c>
      <c r="M10" s="534"/>
      <c r="N10" s="534">
        <v>1</v>
      </c>
      <c r="O10" s="534">
        <v>0</v>
      </c>
      <c r="P10" s="534">
        <v>1</v>
      </c>
      <c r="Q10" s="534"/>
      <c r="R10" s="534">
        <v>8</v>
      </c>
      <c r="S10" s="534">
        <v>6</v>
      </c>
      <c r="T10" s="534">
        <v>2</v>
      </c>
      <c r="U10" s="534"/>
      <c r="V10" s="534">
        <v>2</v>
      </c>
      <c r="W10" s="534">
        <v>2</v>
      </c>
      <c r="X10" s="534">
        <v>0</v>
      </c>
    </row>
    <row r="11" spans="1:25" x14ac:dyDescent="0.2">
      <c r="A11" s="188">
        <v>19</v>
      </c>
      <c r="B11" s="524">
        <f t="shared" si="0"/>
        <v>57</v>
      </c>
      <c r="C11" s="524">
        <f t="shared" si="0"/>
        <v>24</v>
      </c>
      <c r="D11" s="524">
        <f t="shared" si="1"/>
        <v>33</v>
      </c>
      <c r="E11" s="524"/>
      <c r="F11" s="534">
        <v>20</v>
      </c>
      <c r="G11" s="534">
        <v>7</v>
      </c>
      <c r="H11" s="534">
        <v>13</v>
      </c>
      <c r="I11" s="534"/>
      <c r="J11" s="534">
        <v>7</v>
      </c>
      <c r="K11" s="534">
        <v>4</v>
      </c>
      <c r="L11" s="534">
        <v>3</v>
      </c>
      <c r="M11" s="534"/>
      <c r="N11" s="534">
        <v>11</v>
      </c>
      <c r="O11" s="534">
        <v>6</v>
      </c>
      <c r="P11" s="534">
        <v>5</v>
      </c>
      <c r="Q11" s="534"/>
      <c r="R11" s="534">
        <v>16</v>
      </c>
      <c r="S11" s="534">
        <v>6</v>
      </c>
      <c r="T11" s="534">
        <v>10</v>
      </c>
      <c r="U11" s="534"/>
      <c r="V11" s="534">
        <v>3</v>
      </c>
      <c r="W11" s="534">
        <v>1</v>
      </c>
      <c r="X11" s="534">
        <v>2</v>
      </c>
    </row>
    <row r="12" spans="1:25" x14ac:dyDescent="0.2">
      <c r="A12" s="188">
        <v>20</v>
      </c>
      <c r="B12" s="524">
        <f t="shared" si="0"/>
        <v>79</v>
      </c>
      <c r="C12" s="524">
        <f t="shared" si="0"/>
        <v>34</v>
      </c>
      <c r="D12" s="524">
        <f t="shared" si="1"/>
        <v>45</v>
      </c>
      <c r="E12" s="524"/>
      <c r="F12" s="534">
        <v>8</v>
      </c>
      <c r="G12" s="534">
        <v>3</v>
      </c>
      <c r="H12" s="534">
        <v>5</v>
      </c>
      <c r="I12" s="534"/>
      <c r="J12" s="534">
        <v>14</v>
      </c>
      <c r="K12" s="534">
        <v>4</v>
      </c>
      <c r="L12" s="534">
        <v>10</v>
      </c>
      <c r="M12" s="534"/>
      <c r="N12" s="534">
        <v>15</v>
      </c>
      <c r="O12" s="534">
        <v>7</v>
      </c>
      <c r="P12" s="534">
        <v>8</v>
      </c>
      <c r="Q12" s="534"/>
      <c r="R12" s="534">
        <v>27</v>
      </c>
      <c r="S12" s="534">
        <v>14</v>
      </c>
      <c r="T12" s="534">
        <v>13</v>
      </c>
      <c r="U12" s="534"/>
      <c r="V12" s="534">
        <v>15</v>
      </c>
      <c r="W12" s="534">
        <v>6</v>
      </c>
      <c r="X12" s="534">
        <v>9</v>
      </c>
    </row>
    <row r="13" spans="1:25" x14ac:dyDescent="0.2">
      <c r="A13" s="188">
        <v>21</v>
      </c>
      <c r="B13" s="524">
        <f t="shared" si="0"/>
        <v>83</v>
      </c>
      <c r="C13" s="524">
        <f t="shared" si="0"/>
        <v>39</v>
      </c>
      <c r="D13" s="524">
        <f t="shared" si="1"/>
        <v>44</v>
      </c>
      <c r="E13" s="524"/>
      <c r="F13" s="534">
        <v>12</v>
      </c>
      <c r="G13" s="534">
        <v>7</v>
      </c>
      <c r="H13" s="534">
        <v>5</v>
      </c>
      <c r="I13" s="534"/>
      <c r="J13" s="534">
        <v>10</v>
      </c>
      <c r="K13" s="534">
        <v>4</v>
      </c>
      <c r="L13" s="534">
        <v>6</v>
      </c>
      <c r="M13" s="534"/>
      <c r="N13" s="534">
        <v>15</v>
      </c>
      <c r="O13" s="534">
        <v>8</v>
      </c>
      <c r="P13" s="534">
        <v>7</v>
      </c>
      <c r="Q13" s="534"/>
      <c r="R13" s="534">
        <v>22</v>
      </c>
      <c r="S13" s="534">
        <v>8</v>
      </c>
      <c r="T13" s="534">
        <v>14</v>
      </c>
      <c r="U13" s="534"/>
      <c r="V13" s="534">
        <v>24</v>
      </c>
      <c r="W13" s="534">
        <v>12</v>
      </c>
      <c r="X13" s="534">
        <v>12</v>
      </c>
    </row>
    <row r="14" spans="1:25" x14ac:dyDescent="0.2">
      <c r="A14" s="188">
        <v>22</v>
      </c>
      <c r="B14" s="524">
        <f t="shared" si="0"/>
        <v>83</v>
      </c>
      <c r="C14" s="524">
        <f t="shared" si="0"/>
        <v>38</v>
      </c>
      <c r="D14" s="524">
        <f t="shared" si="1"/>
        <v>45</v>
      </c>
      <c r="E14" s="538"/>
      <c r="F14" s="522">
        <v>14</v>
      </c>
      <c r="G14" s="522">
        <v>4</v>
      </c>
      <c r="H14" s="522">
        <v>10</v>
      </c>
      <c r="I14" s="534"/>
      <c r="J14" s="522">
        <v>15</v>
      </c>
      <c r="K14" s="522">
        <v>3</v>
      </c>
      <c r="L14" s="522">
        <v>12</v>
      </c>
      <c r="M14" s="534"/>
      <c r="N14" s="522">
        <v>18</v>
      </c>
      <c r="O14" s="522">
        <v>7</v>
      </c>
      <c r="P14" s="522">
        <v>11</v>
      </c>
      <c r="Q14" s="534"/>
      <c r="R14" s="522">
        <v>22</v>
      </c>
      <c r="S14" s="522">
        <v>15</v>
      </c>
      <c r="T14" s="522">
        <v>7</v>
      </c>
      <c r="U14" s="534"/>
      <c r="V14" s="522">
        <v>14</v>
      </c>
      <c r="W14" s="522">
        <v>9</v>
      </c>
      <c r="X14" s="522">
        <v>5</v>
      </c>
    </row>
    <row r="15" spans="1:25" x14ac:dyDescent="0.2">
      <c r="A15" s="188">
        <v>23</v>
      </c>
      <c r="B15" s="524">
        <f t="shared" si="0"/>
        <v>118</v>
      </c>
      <c r="C15" s="524">
        <f t="shared" si="0"/>
        <v>43</v>
      </c>
      <c r="D15" s="524">
        <f t="shared" si="1"/>
        <v>75</v>
      </c>
      <c r="E15" s="524"/>
      <c r="F15" s="534">
        <v>27</v>
      </c>
      <c r="G15" s="534">
        <v>11</v>
      </c>
      <c r="H15" s="534">
        <v>16</v>
      </c>
      <c r="I15" s="534"/>
      <c r="J15" s="534">
        <v>21</v>
      </c>
      <c r="K15" s="534">
        <v>12</v>
      </c>
      <c r="L15" s="534">
        <v>9</v>
      </c>
      <c r="M15" s="534"/>
      <c r="N15" s="534">
        <v>16</v>
      </c>
      <c r="O15" s="534">
        <v>5</v>
      </c>
      <c r="P15" s="534">
        <v>11</v>
      </c>
      <c r="Q15" s="534"/>
      <c r="R15" s="534">
        <v>36</v>
      </c>
      <c r="S15" s="534">
        <v>11</v>
      </c>
      <c r="T15" s="534">
        <v>25</v>
      </c>
      <c r="U15" s="534"/>
      <c r="V15" s="534">
        <v>18</v>
      </c>
      <c r="W15" s="534">
        <v>4</v>
      </c>
      <c r="X15" s="534">
        <v>14</v>
      </c>
    </row>
    <row r="16" spans="1:25" x14ac:dyDescent="0.2">
      <c r="A16" s="188">
        <v>24</v>
      </c>
      <c r="B16" s="524">
        <f t="shared" si="0"/>
        <v>124</v>
      </c>
      <c r="C16" s="524">
        <f t="shared" si="0"/>
        <v>48</v>
      </c>
      <c r="D16" s="524">
        <f t="shared" si="1"/>
        <v>76</v>
      </c>
      <c r="E16" s="524"/>
      <c r="F16" s="534">
        <v>21</v>
      </c>
      <c r="G16" s="534">
        <v>13</v>
      </c>
      <c r="H16" s="534">
        <v>8</v>
      </c>
      <c r="I16" s="534"/>
      <c r="J16" s="534">
        <v>17</v>
      </c>
      <c r="K16" s="534">
        <v>7</v>
      </c>
      <c r="L16" s="534">
        <v>10</v>
      </c>
      <c r="M16" s="534"/>
      <c r="N16" s="534">
        <v>27</v>
      </c>
      <c r="O16" s="534">
        <v>8</v>
      </c>
      <c r="P16" s="534">
        <v>19</v>
      </c>
      <c r="Q16" s="534"/>
      <c r="R16" s="534">
        <v>37</v>
      </c>
      <c r="S16" s="534">
        <v>11</v>
      </c>
      <c r="T16" s="534">
        <v>26</v>
      </c>
      <c r="U16" s="534"/>
      <c r="V16" s="534">
        <v>22</v>
      </c>
      <c r="W16" s="534">
        <v>9</v>
      </c>
      <c r="X16" s="534">
        <v>13</v>
      </c>
    </row>
    <row r="17" spans="1:25" x14ac:dyDescent="0.2">
      <c r="A17" s="165" t="s">
        <v>236</v>
      </c>
      <c r="B17" s="524">
        <f t="shared" si="0"/>
        <v>692</v>
      </c>
      <c r="C17" s="524">
        <f t="shared" si="0"/>
        <v>282</v>
      </c>
      <c r="D17" s="524">
        <f t="shared" si="1"/>
        <v>410</v>
      </c>
      <c r="E17" s="524"/>
      <c r="F17" s="534">
        <v>111</v>
      </c>
      <c r="G17" s="534">
        <v>52</v>
      </c>
      <c r="H17" s="534">
        <v>59</v>
      </c>
      <c r="I17" s="534"/>
      <c r="J17" s="534">
        <v>121</v>
      </c>
      <c r="K17" s="534">
        <v>53</v>
      </c>
      <c r="L17" s="534">
        <v>68</v>
      </c>
      <c r="M17" s="534"/>
      <c r="N17" s="534">
        <v>118</v>
      </c>
      <c r="O17" s="534">
        <v>48</v>
      </c>
      <c r="P17" s="534">
        <v>70</v>
      </c>
      <c r="Q17" s="534"/>
      <c r="R17" s="534">
        <v>216</v>
      </c>
      <c r="S17" s="534">
        <v>90</v>
      </c>
      <c r="T17" s="534">
        <v>126</v>
      </c>
      <c r="U17" s="534"/>
      <c r="V17" s="534">
        <v>126</v>
      </c>
      <c r="W17" s="534">
        <v>39</v>
      </c>
      <c r="X17" s="534">
        <v>87</v>
      </c>
    </row>
    <row r="18" spans="1:25" x14ac:dyDescent="0.2">
      <c r="A18" s="165" t="s">
        <v>237</v>
      </c>
      <c r="B18" s="524">
        <f t="shared" si="0"/>
        <v>811</v>
      </c>
      <c r="C18" s="524">
        <f t="shared" si="0"/>
        <v>327</v>
      </c>
      <c r="D18" s="524">
        <f t="shared" si="1"/>
        <v>484</v>
      </c>
      <c r="E18" s="524"/>
      <c r="F18" s="534">
        <v>149</v>
      </c>
      <c r="G18" s="534">
        <v>69</v>
      </c>
      <c r="H18" s="534">
        <v>80</v>
      </c>
      <c r="I18" s="534"/>
      <c r="J18" s="534">
        <v>126</v>
      </c>
      <c r="K18" s="534">
        <v>51</v>
      </c>
      <c r="L18" s="534">
        <v>75</v>
      </c>
      <c r="M18" s="534"/>
      <c r="N18" s="534">
        <v>144</v>
      </c>
      <c r="O18" s="534">
        <v>63</v>
      </c>
      <c r="P18" s="534">
        <v>81</v>
      </c>
      <c r="Q18" s="534"/>
      <c r="R18" s="534">
        <v>233</v>
      </c>
      <c r="S18" s="534">
        <v>96</v>
      </c>
      <c r="T18" s="534">
        <v>137</v>
      </c>
      <c r="U18" s="534"/>
      <c r="V18" s="534">
        <v>159</v>
      </c>
      <c r="W18" s="534">
        <v>48</v>
      </c>
      <c r="X18" s="534">
        <v>111</v>
      </c>
    </row>
    <row r="19" spans="1:25" x14ac:dyDescent="0.2">
      <c r="A19" s="165" t="s">
        <v>238</v>
      </c>
      <c r="B19" s="524">
        <f t="shared" si="0"/>
        <v>704</v>
      </c>
      <c r="C19" s="524">
        <f t="shared" si="0"/>
        <v>291</v>
      </c>
      <c r="D19" s="524">
        <f t="shared" si="1"/>
        <v>413</v>
      </c>
      <c r="E19" s="524"/>
      <c r="F19" s="534">
        <v>107</v>
      </c>
      <c r="G19" s="534">
        <v>45</v>
      </c>
      <c r="H19" s="534">
        <v>62</v>
      </c>
      <c r="I19" s="534"/>
      <c r="J19" s="534">
        <v>120</v>
      </c>
      <c r="K19" s="534">
        <v>47</v>
      </c>
      <c r="L19" s="534">
        <v>73</v>
      </c>
      <c r="M19" s="534"/>
      <c r="N19" s="534">
        <v>145</v>
      </c>
      <c r="O19" s="534">
        <v>67</v>
      </c>
      <c r="P19" s="534">
        <v>78</v>
      </c>
      <c r="Q19" s="534"/>
      <c r="R19" s="534">
        <v>200</v>
      </c>
      <c r="S19" s="534">
        <v>84</v>
      </c>
      <c r="T19" s="534">
        <v>116</v>
      </c>
      <c r="U19" s="534"/>
      <c r="V19" s="534">
        <v>132</v>
      </c>
      <c r="W19" s="534">
        <v>48</v>
      </c>
      <c r="X19" s="534">
        <v>84</v>
      </c>
    </row>
    <row r="20" spans="1:25" x14ac:dyDescent="0.2">
      <c r="A20" s="165" t="s">
        <v>239</v>
      </c>
      <c r="B20" s="524">
        <f t="shared" ref="B20:B22" si="2">+F20+J20+N20+R20+V20</f>
        <v>484</v>
      </c>
      <c r="C20" s="524">
        <f t="shared" ref="C20:C22" si="3">+G20+K20+O20+S20+W20</f>
        <v>199</v>
      </c>
      <c r="D20" s="524">
        <f t="shared" ref="D20:D22" si="4">+B20-C20</f>
        <v>285</v>
      </c>
      <c r="E20" s="524"/>
      <c r="F20" s="534">
        <v>78</v>
      </c>
      <c r="G20" s="534">
        <v>35</v>
      </c>
      <c r="H20" s="534">
        <v>43</v>
      </c>
      <c r="I20" s="534"/>
      <c r="J20" s="534">
        <v>72</v>
      </c>
      <c r="K20" s="534">
        <v>34</v>
      </c>
      <c r="L20" s="534">
        <v>38</v>
      </c>
      <c r="M20" s="534"/>
      <c r="N20" s="534">
        <v>111</v>
      </c>
      <c r="O20" s="534">
        <v>38</v>
      </c>
      <c r="P20" s="534">
        <v>73</v>
      </c>
      <c r="Q20" s="534"/>
      <c r="R20" s="534">
        <v>130</v>
      </c>
      <c r="S20" s="534">
        <v>62</v>
      </c>
      <c r="T20" s="534">
        <v>68</v>
      </c>
      <c r="U20" s="534"/>
      <c r="V20" s="534">
        <v>93</v>
      </c>
      <c r="W20" s="534">
        <v>30</v>
      </c>
      <c r="X20" s="534">
        <v>63</v>
      </c>
    </row>
    <row r="21" spans="1:25" x14ac:dyDescent="0.2">
      <c r="A21" s="165" t="s">
        <v>240</v>
      </c>
      <c r="B21" s="524">
        <f t="shared" si="2"/>
        <v>204</v>
      </c>
      <c r="C21" s="524">
        <f t="shared" si="3"/>
        <v>91</v>
      </c>
      <c r="D21" s="524">
        <f t="shared" si="4"/>
        <v>113</v>
      </c>
      <c r="E21" s="524"/>
      <c r="F21" s="534">
        <v>41</v>
      </c>
      <c r="G21" s="534">
        <v>19</v>
      </c>
      <c r="H21" s="534">
        <v>22</v>
      </c>
      <c r="I21" s="534"/>
      <c r="J21" s="534">
        <v>39</v>
      </c>
      <c r="K21" s="534">
        <v>20</v>
      </c>
      <c r="L21" s="534">
        <v>19</v>
      </c>
      <c r="M21" s="534"/>
      <c r="N21" s="534">
        <v>46</v>
      </c>
      <c r="O21" s="534">
        <v>16</v>
      </c>
      <c r="P21" s="534">
        <v>30</v>
      </c>
      <c r="Q21" s="534"/>
      <c r="R21" s="534">
        <v>49</v>
      </c>
      <c r="S21" s="534">
        <v>24</v>
      </c>
      <c r="T21" s="534">
        <v>25</v>
      </c>
      <c r="U21" s="534"/>
      <c r="V21" s="534">
        <v>29</v>
      </c>
      <c r="W21" s="534">
        <v>12</v>
      </c>
      <c r="X21" s="534">
        <v>17</v>
      </c>
    </row>
    <row r="22" spans="1:25" ht="13.5" thickBot="1" x14ac:dyDescent="0.25">
      <c r="A22" s="256" t="s">
        <v>241</v>
      </c>
      <c r="B22" s="524">
        <f t="shared" si="2"/>
        <v>114</v>
      </c>
      <c r="C22" s="524">
        <f t="shared" si="3"/>
        <v>38</v>
      </c>
      <c r="D22" s="524">
        <f t="shared" si="4"/>
        <v>76</v>
      </c>
      <c r="E22" s="524"/>
      <c r="F22" s="534">
        <v>16</v>
      </c>
      <c r="G22" s="534">
        <v>4</v>
      </c>
      <c r="H22" s="534">
        <v>12</v>
      </c>
      <c r="I22" s="534"/>
      <c r="J22" s="534">
        <v>12</v>
      </c>
      <c r="K22" s="534">
        <v>2</v>
      </c>
      <c r="L22" s="534">
        <v>10</v>
      </c>
      <c r="M22" s="534"/>
      <c r="N22" s="534">
        <v>32</v>
      </c>
      <c r="O22" s="534">
        <v>14</v>
      </c>
      <c r="P22" s="534">
        <v>18</v>
      </c>
      <c r="Q22" s="534"/>
      <c r="R22" s="534">
        <v>31</v>
      </c>
      <c r="S22" s="534">
        <v>11</v>
      </c>
      <c r="T22" s="534">
        <v>20</v>
      </c>
      <c r="U22" s="534"/>
      <c r="V22" s="534">
        <v>23</v>
      </c>
      <c r="W22" s="534">
        <v>7</v>
      </c>
      <c r="X22" s="534">
        <v>16</v>
      </c>
    </row>
    <row r="23" spans="1:25" s="371" customFormat="1" ht="15" customHeight="1" x14ac:dyDescent="0.2">
      <c r="A23" s="802" t="s">
        <v>490</v>
      </c>
      <c r="B23" s="802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643"/>
    </row>
    <row r="24" spans="1:25" s="371" customFormat="1" ht="15" customHeight="1" x14ac:dyDescent="0.2">
      <c r="A24" s="803"/>
      <c r="B24" s="803"/>
      <c r="C24" s="803"/>
      <c r="D24" s="803"/>
      <c r="E24" s="803"/>
      <c r="F24" s="803"/>
      <c r="G24" s="803"/>
      <c r="H24" s="803"/>
      <c r="I24" s="803"/>
      <c r="J24" s="803"/>
      <c r="K24" s="803"/>
      <c r="L24" s="803"/>
      <c r="M24" s="803"/>
      <c r="N24" s="803"/>
      <c r="O24" s="803"/>
      <c r="P24" s="803"/>
      <c r="Q24" s="803"/>
      <c r="R24" s="803"/>
      <c r="S24" s="803"/>
      <c r="T24" s="803"/>
      <c r="U24" s="803"/>
      <c r="V24" s="803"/>
      <c r="W24" s="803"/>
      <c r="X24" s="803"/>
      <c r="Y24" s="643"/>
    </row>
    <row r="25" spans="1:25" s="371" customFormat="1" ht="15" customHeight="1" x14ac:dyDescent="0.2">
      <c r="A25" s="35" t="s">
        <v>24</v>
      </c>
      <c r="B25" s="542"/>
      <c r="C25" s="542"/>
      <c r="D25" s="542"/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643"/>
      <c r="R25" s="643"/>
      <c r="S25" s="643"/>
      <c r="T25" s="643"/>
      <c r="U25" s="643"/>
      <c r="V25" s="643"/>
      <c r="W25" s="643"/>
      <c r="X25" s="643"/>
      <c r="Y25" s="643"/>
    </row>
  </sheetData>
  <mergeCells count="13">
    <mergeCell ref="R6:T6"/>
    <mergeCell ref="V6:X6"/>
    <mergeCell ref="A23:X24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X22">
    <cfRule type="cellIs" dxfId="45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6"/>
  <sheetViews>
    <sheetView showGridLines="0" zoomScaleNormal="100" zoomScaleSheetLayoutView="100" workbookViewId="0">
      <selection activeCell="A10" sqref="A10"/>
    </sheetView>
  </sheetViews>
  <sheetFormatPr baseColWidth="10" defaultColWidth="11" defaultRowHeight="12.75" x14ac:dyDescent="0.2"/>
  <cols>
    <col min="1" max="1" width="33.875" style="168" customWidth="1"/>
    <col min="2" max="4" width="5.75" style="517" customWidth="1"/>
    <col min="5" max="5" width="1.125" style="517" customWidth="1"/>
    <col min="6" max="8" width="5.75" style="517" customWidth="1"/>
    <col min="9" max="9" width="1" style="517" customWidth="1"/>
    <col min="10" max="12" width="5.75" style="517" customWidth="1"/>
    <col min="13" max="25" width="11" style="527"/>
    <col min="26" max="16384" width="11" style="134"/>
  </cols>
  <sheetData>
    <row r="1" spans="1:25" ht="15" customHeight="1" x14ac:dyDescent="0.25">
      <c r="A1" s="796" t="s">
        <v>852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</row>
    <row r="2" spans="1:25" ht="15" customHeight="1" x14ac:dyDescent="0.25">
      <c r="A2" s="797" t="s">
        <v>442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484" t="s">
        <v>612</v>
      </c>
    </row>
    <row r="3" spans="1:25" ht="15" customHeight="1" x14ac:dyDescent="0.25">
      <c r="A3" s="797" t="s">
        <v>429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</row>
    <row r="4" spans="1:25" ht="15" customHeight="1" x14ac:dyDescent="0.25">
      <c r="A4" s="797" t="s">
        <v>430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</row>
    <row r="5" spans="1:25" ht="15" x14ac:dyDescent="0.25">
      <c r="A5" s="797" t="s">
        <v>407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</row>
    <row r="6" spans="1:25" ht="15" x14ac:dyDescent="0.25">
      <c r="A6" s="798" t="s">
        <v>210</v>
      </c>
      <c r="B6" s="798"/>
      <c r="C6" s="798"/>
      <c r="D6" s="798"/>
      <c r="E6" s="798"/>
      <c r="F6" s="798"/>
      <c r="G6" s="798"/>
      <c r="H6" s="798"/>
      <c r="I6" s="798"/>
      <c r="J6" s="798"/>
      <c r="K6" s="798"/>
      <c r="L6" s="798"/>
    </row>
    <row r="7" spans="1:25" s="503" customFormat="1" ht="27.75" customHeight="1" x14ac:dyDescent="0.25">
      <c r="A7" s="800" t="s">
        <v>405</v>
      </c>
      <c r="B7" s="823" t="s">
        <v>420</v>
      </c>
      <c r="C7" s="823"/>
      <c r="D7" s="823"/>
      <c r="E7" s="511"/>
      <c r="F7" s="823" t="s">
        <v>421</v>
      </c>
      <c r="G7" s="823"/>
      <c r="H7" s="823"/>
      <c r="I7" s="511"/>
      <c r="J7" s="795" t="s">
        <v>422</v>
      </c>
      <c r="K7" s="795"/>
      <c r="L7" s="795"/>
      <c r="M7" s="629"/>
      <c r="N7" s="629"/>
      <c r="O7" s="629"/>
      <c r="P7" s="629"/>
      <c r="Q7" s="629"/>
      <c r="R7" s="629"/>
      <c r="S7" s="629"/>
      <c r="T7" s="629"/>
      <c r="U7" s="629"/>
      <c r="V7" s="629"/>
      <c r="W7" s="629"/>
      <c r="X7" s="629"/>
      <c r="Y7" s="629"/>
    </row>
    <row r="8" spans="1:25" s="503" customFormat="1" ht="27.75" customHeight="1" x14ac:dyDescent="0.25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629"/>
      <c r="N8" s="629"/>
      <c r="O8" s="629"/>
      <c r="P8" s="629"/>
      <c r="Q8" s="629"/>
      <c r="R8" s="629"/>
      <c r="S8" s="629"/>
      <c r="T8" s="629"/>
      <c r="U8" s="629"/>
      <c r="V8" s="629"/>
      <c r="W8" s="629"/>
      <c r="X8" s="629"/>
      <c r="Y8" s="629"/>
    </row>
    <row r="9" spans="1:25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31"/>
      <c r="N9" s="531"/>
      <c r="O9" s="531"/>
      <c r="P9" s="531"/>
      <c r="Q9" s="531"/>
      <c r="R9" s="531"/>
      <c r="S9" s="531"/>
      <c r="T9" s="531"/>
      <c r="U9" s="531"/>
      <c r="V9" s="531"/>
      <c r="W9" s="531"/>
      <c r="X9" s="531"/>
      <c r="Y9" s="531"/>
    </row>
    <row r="10" spans="1:25" s="169" customFormat="1" ht="15" customHeight="1" x14ac:dyDescent="0.2">
      <c r="A10" s="170"/>
      <c r="B10" s="830" t="s">
        <v>356</v>
      </c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</row>
    <row r="11" spans="1:25" s="555" customFormat="1" ht="15.75" customHeight="1" x14ac:dyDescent="0.2">
      <c r="A11" s="173" t="s">
        <v>0</v>
      </c>
      <c r="B11" s="554">
        <v>10</v>
      </c>
      <c r="C11" s="554">
        <v>6</v>
      </c>
      <c r="D11" s="554">
        <v>4</v>
      </c>
      <c r="E11" s="554"/>
      <c r="F11" s="554">
        <v>7</v>
      </c>
      <c r="G11" s="554">
        <v>4</v>
      </c>
      <c r="H11" s="554">
        <v>3</v>
      </c>
      <c r="I11" s="554"/>
      <c r="J11" s="554">
        <v>8</v>
      </c>
      <c r="K11" s="554">
        <v>5</v>
      </c>
      <c r="L11" s="554">
        <v>3</v>
      </c>
      <c r="M11" s="557"/>
      <c r="N11" s="557"/>
      <c r="O11" s="557"/>
      <c r="P11" s="557"/>
      <c r="Q11" s="557"/>
      <c r="R11" s="557"/>
      <c r="S11" s="557"/>
      <c r="T11" s="557"/>
      <c r="U11" s="557"/>
      <c r="V11" s="557"/>
      <c r="W11" s="557"/>
      <c r="X11" s="557"/>
      <c r="Y11" s="557"/>
    </row>
    <row r="12" spans="1:25" x14ac:dyDescent="0.2">
      <c r="A12" s="263"/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</row>
    <row r="13" spans="1:25" ht="15.75" customHeight="1" x14ac:dyDescent="0.2">
      <c r="A13" s="253" t="s">
        <v>369</v>
      </c>
      <c r="B13" s="516">
        <v>1</v>
      </c>
      <c r="C13" s="516">
        <v>1</v>
      </c>
      <c r="D13" s="516"/>
      <c r="E13" s="516"/>
      <c r="F13" s="516">
        <v>1</v>
      </c>
      <c r="G13" s="516">
        <v>1</v>
      </c>
      <c r="H13" s="516"/>
      <c r="I13" s="516"/>
      <c r="J13" s="516">
        <v>1</v>
      </c>
      <c r="K13" s="516">
        <v>1</v>
      </c>
      <c r="L13" s="516"/>
    </row>
    <row r="14" spans="1:25" ht="15.75" customHeight="1" x14ac:dyDescent="0.2">
      <c r="A14" s="253" t="s">
        <v>372</v>
      </c>
      <c r="B14" s="516">
        <v>2</v>
      </c>
      <c r="C14" s="516">
        <v>1</v>
      </c>
      <c r="D14" s="516">
        <v>1</v>
      </c>
      <c r="E14" s="516"/>
      <c r="F14" s="516">
        <v>1</v>
      </c>
      <c r="G14" s="516">
        <v>1</v>
      </c>
      <c r="H14" s="516"/>
      <c r="I14" s="516"/>
      <c r="J14" s="516">
        <v>1</v>
      </c>
      <c r="K14" s="516">
        <v>1</v>
      </c>
      <c r="L14" s="516"/>
    </row>
    <row r="15" spans="1:25" ht="15.75" customHeight="1" x14ac:dyDescent="0.2">
      <c r="A15" s="253" t="s">
        <v>375</v>
      </c>
      <c r="B15" s="516">
        <v>1</v>
      </c>
      <c r="C15" s="516">
        <v>1</v>
      </c>
      <c r="D15" s="516"/>
      <c r="E15" s="516"/>
      <c r="F15" s="516"/>
      <c r="G15" s="516"/>
      <c r="H15" s="516"/>
      <c r="I15" s="516"/>
      <c r="J15" s="516"/>
      <c r="K15" s="516"/>
      <c r="L15" s="516"/>
    </row>
    <row r="16" spans="1:25" ht="15.75" customHeight="1" x14ac:dyDescent="0.2">
      <c r="A16" s="255" t="s">
        <v>376</v>
      </c>
      <c r="B16" s="516">
        <v>1</v>
      </c>
      <c r="C16" s="516">
        <v>1</v>
      </c>
      <c r="D16" s="516"/>
      <c r="E16" s="537"/>
      <c r="F16" s="537"/>
      <c r="G16" s="537"/>
      <c r="H16" s="537"/>
      <c r="I16" s="537"/>
      <c r="J16" s="537"/>
      <c r="K16" s="537"/>
      <c r="L16" s="537"/>
    </row>
    <row r="17" spans="1:25" ht="15.75" customHeight="1" x14ac:dyDescent="0.2">
      <c r="A17" s="168" t="s">
        <v>443</v>
      </c>
      <c r="B17" s="516">
        <v>5</v>
      </c>
      <c r="C17" s="516">
        <v>2</v>
      </c>
      <c r="D17" s="516">
        <v>3</v>
      </c>
      <c r="E17" s="537"/>
      <c r="F17" s="537">
        <v>5</v>
      </c>
      <c r="G17" s="537">
        <v>2</v>
      </c>
      <c r="H17" s="537">
        <v>3</v>
      </c>
      <c r="I17" s="537"/>
      <c r="J17" s="537">
        <v>5</v>
      </c>
      <c r="K17" s="537">
        <v>2</v>
      </c>
      <c r="L17" s="537">
        <v>3</v>
      </c>
    </row>
    <row r="18" spans="1:25" ht="15.75" customHeight="1" x14ac:dyDescent="0.2">
      <c r="A18" s="253" t="s">
        <v>381</v>
      </c>
      <c r="B18" s="516">
        <v>1</v>
      </c>
      <c r="C18" s="516">
        <v>1</v>
      </c>
      <c r="D18" s="516"/>
      <c r="E18" s="537"/>
      <c r="F18" s="537"/>
      <c r="G18" s="537"/>
      <c r="H18" s="537"/>
      <c r="I18" s="537"/>
      <c r="J18" s="537">
        <v>1</v>
      </c>
      <c r="K18" s="537">
        <v>1</v>
      </c>
      <c r="L18" s="537"/>
    </row>
    <row r="19" spans="1:25" s="182" customFormat="1" ht="15" customHeight="1" x14ac:dyDescent="0.2">
      <c r="A19" s="262"/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</row>
    <row r="20" spans="1:25" s="169" customFormat="1" ht="15" customHeight="1" x14ac:dyDescent="0.2">
      <c r="A20" s="170"/>
      <c r="B20" s="830" t="s">
        <v>9</v>
      </c>
      <c r="C20" s="830"/>
      <c r="D20" s="830"/>
      <c r="E20" s="830"/>
      <c r="F20" s="830"/>
      <c r="G20" s="830"/>
      <c r="H20" s="830"/>
      <c r="I20" s="830"/>
      <c r="J20" s="830"/>
      <c r="K20" s="830"/>
      <c r="L20" s="830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</row>
    <row r="21" spans="1:25" s="555" customFormat="1" ht="15.75" customHeight="1" x14ac:dyDescent="0.2">
      <c r="A21" s="173" t="s">
        <v>0</v>
      </c>
      <c r="B21" s="554">
        <v>6</v>
      </c>
      <c r="C21" s="554">
        <v>3</v>
      </c>
      <c r="D21" s="554">
        <v>3</v>
      </c>
      <c r="E21" s="554"/>
      <c r="F21" s="554">
        <v>5</v>
      </c>
      <c r="G21" s="554">
        <v>2</v>
      </c>
      <c r="H21" s="554">
        <v>3</v>
      </c>
      <c r="I21" s="554"/>
      <c r="J21" s="554">
        <v>6</v>
      </c>
      <c r="K21" s="554">
        <v>3</v>
      </c>
      <c r="L21" s="554">
        <v>3</v>
      </c>
      <c r="M21" s="557"/>
      <c r="N21" s="557"/>
      <c r="O21" s="557"/>
      <c r="P21" s="557"/>
      <c r="Q21" s="557"/>
      <c r="R21" s="557"/>
      <c r="S21" s="557"/>
      <c r="T21" s="557"/>
      <c r="U21" s="557"/>
      <c r="V21" s="557"/>
      <c r="W21" s="557"/>
      <c r="X21" s="557"/>
      <c r="Y21" s="557"/>
    </row>
    <row r="22" spans="1:25" x14ac:dyDescent="0.2">
      <c r="A22" s="263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25" ht="15.75" customHeight="1" x14ac:dyDescent="0.2">
      <c r="A23" s="253" t="s">
        <v>372</v>
      </c>
      <c r="B23" s="516">
        <v>2</v>
      </c>
      <c r="C23" s="516">
        <v>1</v>
      </c>
      <c r="D23" s="516">
        <v>1</v>
      </c>
      <c r="E23" s="516"/>
      <c r="F23" s="516">
        <v>1</v>
      </c>
      <c r="G23" s="516"/>
      <c r="H23" s="516">
        <v>1</v>
      </c>
      <c r="I23" s="516"/>
      <c r="J23" s="516">
        <v>2</v>
      </c>
      <c r="K23" s="516">
        <v>1</v>
      </c>
      <c r="L23" s="516">
        <v>1</v>
      </c>
    </row>
    <row r="24" spans="1:25" ht="15.75" customHeight="1" thickBot="1" x14ac:dyDescent="0.25">
      <c r="A24" s="168" t="s">
        <v>443</v>
      </c>
      <c r="B24" s="516">
        <v>4</v>
      </c>
      <c r="C24" s="516">
        <v>2</v>
      </c>
      <c r="D24" s="516">
        <v>2</v>
      </c>
      <c r="E24" s="537"/>
      <c r="F24" s="537">
        <v>4</v>
      </c>
      <c r="G24" s="537">
        <v>2</v>
      </c>
      <c r="H24" s="537">
        <v>2</v>
      </c>
      <c r="I24" s="537"/>
      <c r="J24" s="537">
        <v>4</v>
      </c>
      <c r="K24" s="537">
        <v>2</v>
      </c>
      <c r="L24" s="537">
        <v>2</v>
      </c>
    </row>
    <row r="25" spans="1:25" s="368" customFormat="1" ht="15" customHeight="1" x14ac:dyDescent="0.2">
      <c r="A25" s="286" t="s">
        <v>439</v>
      </c>
      <c r="B25" s="642"/>
      <c r="C25" s="642"/>
      <c r="D25" s="642"/>
      <c r="E25" s="642"/>
      <c r="F25" s="642"/>
      <c r="G25" s="642"/>
      <c r="H25" s="642"/>
      <c r="I25" s="642"/>
      <c r="J25" s="642"/>
      <c r="K25" s="642"/>
      <c r="L25" s="642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2"/>
    </row>
    <row r="26" spans="1:25" s="368" customFormat="1" ht="15" customHeight="1" x14ac:dyDescent="0.2">
      <c r="A26" s="46" t="s">
        <v>24</v>
      </c>
      <c r="B26" s="542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  <c r="S26" s="542"/>
      <c r="T26" s="542"/>
      <c r="U26" s="542"/>
      <c r="V26" s="542"/>
      <c r="W26" s="542"/>
      <c r="X26" s="542"/>
      <c r="Y26" s="542"/>
    </row>
  </sheetData>
  <mergeCells count="12">
    <mergeCell ref="B10:L10"/>
    <mergeCell ref="B20:L20"/>
    <mergeCell ref="A7:A8"/>
    <mergeCell ref="B7:D7"/>
    <mergeCell ref="F7:H7"/>
    <mergeCell ref="J7:L7"/>
    <mergeCell ref="A6:L6"/>
    <mergeCell ref="A1:L1"/>
    <mergeCell ref="A2:L2"/>
    <mergeCell ref="A3:L3"/>
    <mergeCell ref="A4:L4"/>
    <mergeCell ref="A5:L5"/>
  </mergeCells>
  <conditionalFormatting sqref="I14:L14 B15:D18 B11:L13">
    <cfRule type="cellIs" dxfId="44" priority="23" operator="equal">
      <formula>0</formula>
    </cfRule>
  </conditionalFormatting>
  <conditionalFormatting sqref="B14:H14">
    <cfRule type="cellIs" dxfId="43" priority="21" operator="equal">
      <formula>0</formula>
    </cfRule>
  </conditionalFormatting>
  <conditionalFormatting sqref="E15:L16">
    <cfRule type="cellIs" dxfId="42" priority="20" operator="equal">
      <formula>0</formula>
    </cfRule>
  </conditionalFormatting>
  <conditionalFormatting sqref="B23:L23 B24:D24">
    <cfRule type="cellIs" dxfId="41" priority="5" operator="equal">
      <formula>0</formula>
    </cfRule>
  </conditionalFormatting>
  <conditionalFormatting sqref="B22:L22 E21 I21">
    <cfRule type="cellIs" dxfId="40" priority="4" operator="equal">
      <formula>0</formula>
    </cfRule>
  </conditionalFormatting>
  <conditionalFormatting sqref="B21:D21">
    <cfRule type="cellIs" dxfId="39" priority="3" operator="equal">
      <formula>0</formula>
    </cfRule>
  </conditionalFormatting>
  <conditionalFormatting sqref="F21:H21">
    <cfRule type="cellIs" dxfId="38" priority="2" operator="equal">
      <formula>0</formula>
    </cfRule>
  </conditionalFormatting>
  <conditionalFormatting sqref="J21:L21">
    <cfRule type="cellIs" dxfId="37" priority="1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39370078740157483" top="0.59055118110236227" bottom="0.19685039370078741" header="0" footer="0"/>
  <pageSetup fitToHeight="0" orientation="landscape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631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22"/>
  <sheetViews>
    <sheetView showGridLines="0" zoomScaleNormal="100" zoomScaleSheetLayoutView="100" workbookViewId="0">
      <selection activeCell="B8" sqref="B8"/>
    </sheetView>
  </sheetViews>
  <sheetFormatPr baseColWidth="10" defaultColWidth="10" defaultRowHeight="12.75" x14ac:dyDescent="0.2"/>
  <cols>
    <col min="1" max="1" width="9.25" style="24" customWidth="1"/>
    <col min="2" max="4" width="6" style="694" customWidth="1"/>
    <col min="5" max="5" width="1.625" style="694" customWidth="1"/>
    <col min="6" max="8" width="6" style="694" customWidth="1"/>
    <col min="9" max="9" width="1.75" style="694" customWidth="1"/>
    <col min="10" max="12" width="6" style="694" customWidth="1"/>
    <col min="13" max="13" width="1.625" style="694" customWidth="1"/>
    <col min="14" max="16" width="6" style="694" customWidth="1"/>
    <col min="17" max="18" width="10" style="694"/>
    <col min="19" max="16384" width="10" style="24"/>
  </cols>
  <sheetData>
    <row r="1" spans="1:20" ht="15" x14ac:dyDescent="0.25">
      <c r="A1" s="834" t="s">
        <v>851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</row>
    <row r="2" spans="1:20" ht="15" x14ac:dyDescent="0.25">
      <c r="A2" s="834" t="s">
        <v>493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484" t="s">
        <v>612</v>
      </c>
    </row>
    <row r="3" spans="1:20" ht="15" x14ac:dyDescent="0.25">
      <c r="A3" s="833" t="s">
        <v>494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</row>
    <row r="4" spans="1:20" ht="15" x14ac:dyDescent="0.25">
      <c r="A4" s="833" t="s">
        <v>91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</row>
    <row r="5" spans="1:20" s="41" customFormat="1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695"/>
      <c r="R5" s="695"/>
    </row>
    <row r="6" spans="1:20" s="104" customFormat="1" ht="25.5" customHeight="1" x14ac:dyDescent="0.25">
      <c r="A6" s="836" t="s">
        <v>60</v>
      </c>
      <c r="B6" s="853" t="s">
        <v>495</v>
      </c>
      <c r="C6" s="853"/>
      <c r="D6" s="853"/>
      <c r="E6" s="696"/>
      <c r="F6" s="853" t="s">
        <v>496</v>
      </c>
      <c r="G6" s="854"/>
      <c r="H6" s="854"/>
      <c r="I6" s="701"/>
      <c r="J6" s="853" t="s">
        <v>497</v>
      </c>
      <c r="K6" s="853"/>
      <c r="L6" s="853"/>
      <c r="M6" s="701"/>
      <c r="N6" s="853" t="s">
        <v>498</v>
      </c>
      <c r="O6" s="854"/>
      <c r="P6" s="854"/>
      <c r="Q6" s="702"/>
      <c r="R6" s="702"/>
    </row>
    <row r="7" spans="1:20" s="104" customFormat="1" ht="27" customHeight="1" x14ac:dyDescent="0.25">
      <c r="A7" s="836"/>
      <c r="B7" s="703" t="s">
        <v>0</v>
      </c>
      <c r="C7" s="704" t="s">
        <v>15</v>
      </c>
      <c r="D7" s="704" t="s">
        <v>16</v>
      </c>
      <c r="E7" s="705"/>
      <c r="F7" s="703" t="s">
        <v>0</v>
      </c>
      <c r="G7" s="704" t="s">
        <v>15</v>
      </c>
      <c r="H7" s="704" t="s">
        <v>16</v>
      </c>
      <c r="I7" s="701"/>
      <c r="J7" s="703" t="s">
        <v>0</v>
      </c>
      <c r="K7" s="704" t="s">
        <v>15</v>
      </c>
      <c r="L7" s="704" t="s">
        <v>16</v>
      </c>
      <c r="M7" s="701"/>
      <c r="N7" s="703" t="s">
        <v>0</v>
      </c>
      <c r="O7" s="704" t="s">
        <v>15</v>
      </c>
      <c r="P7" s="704" t="s">
        <v>16</v>
      </c>
      <c r="Q7" s="702"/>
      <c r="R7" s="702"/>
    </row>
    <row r="8" spans="1:20" ht="15.75" customHeight="1" x14ac:dyDescent="0.2">
      <c r="A8" s="26">
        <v>2010</v>
      </c>
      <c r="B8" s="676">
        <v>13265</v>
      </c>
      <c r="C8" s="676">
        <v>5862</v>
      </c>
      <c r="D8" s="676">
        <v>7403</v>
      </c>
      <c r="E8" s="668"/>
      <c r="F8" s="667">
        <v>10467</v>
      </c>
      <c r="G8" s="667">
        <v>4847</v>
      </c>
      <c r="H8" s="667">
        <v>5620</v>
      </c>
      <c r="I8" s="667"/>
      <c r="J8" s="668">
        <v>3289</v>
      </c>
      <c r="K8" s="668">
        <v>1568</v>
      </c>
      <c r="L8" s="668">
        <v>1721</v>
      </c>
      <c r="M8" s="668"/>
      <c r="N8" s="668">
        <v>86</v>
      </c>
      <c r="O8" s="668">
        <v>39</v>
      </c>
      <c r="P8" s="668">
        <v>47</v>
      </c>
    </row>
    <row r="9" spans="1:20" ht="15.75" customHeight="1" x14ac:dyDescent="0.2">
      <c r="A9" s="26">
        <v>2011</v>
      </c>
      <c r="B9" s="676">
        <v>11872</v>
      </c>
      <c r="C9" s="676">
        <v>5296</v>
      </c>
      <c r="D9" s="676">
        <v>6576</v>
      </c>
      <c r="E9" s="668"/>
      <c r="F9" s="668">
        <v>11755</v>
      </c>
      <c r="G9" s="668">
        <v>5441</v>
      </c>
      <c r="H9" s="668">
        <v>6314</v>
      </c>
      <c r="I9" s="668"/>
      <c r="J9" s="668">
        <v>3138</v>
      </c>
      <c r="K9" s="668">
        <v>1599</v>
      </c>
      <c r="L9" s="668">
        <v>1539</v>
      </c>
      <c r="M9" s="668"/>
      <c r="N9" s="668">
        <v>96</v>
      </c>
      <c r="O9" s="668">
        <v>34</v>
      </c>
      <c r="P9" s="668">
        <v>62</v>
      </c>
    </row>
    <row r="10" spans="1:20" ht="15.75" customHeight="1" x14ac:dyDescent="0.2">
      <c r="A10" s="26">
        <v>2012</v>
      </c>
      <c r="B10" s="676">
        <v>16142</v>
      </c>
      <c r="C10" s="676">
        <v>7250</v>
      </c>
      <c r="D10" s="676">
        <v>8892</v>
      </c>
      <c r="E10" s="668"/>
      <c r="F10" s="668">
        <v>15060</v>
      </c>
      <c r="G10" s="668">
        <v>7199</v>
      </c>
      <c r="H10" s="668">
        <v>7861</v>
      </c>
      <c r="I10" s="668"/>
      <c r="J10" s="668">
        <v>4931</v>
      </c>
      <c r="K10" s="668">
        <v>2325</v>
      </c>
      <c r="L10" s="668">
        <v>2606</v>
      </c>
      <c r="M10" s="668"/>
      <c r="N10" s="668">
        <v>206</v>
      </c>
      <c r="O10" s="668">
        <v>88</v>
      </c>
      <c r="P10" s="668">
        <v>118</v>
      </c>
    </row>
    <row r="11" spans="1:20" ht="15.75" customHeight="1" x14ac:dyDescent="0.2">
      <c r="A11" s="26">
        <v>2013</v>
      </c>
      <c r="B11" s="676">
        <v>15893</v>
      </c>
      <c r="C11" s="676">
        <v>6957</v>
      </c>
      <c r="D11" s="676">
        <v>8936</v>
      </c>
      <c r="E11" s="668"/>
      <c r="F11" s="668">
        <v>16931</v>
      </c>
      <c r="G11" s="668">
        <v>7898</v>
      </c>
      <c r="H11" s="668">
        <v>9033</v>
      </c>
      <c r="I11" s="668"/>
      <c r="J11" s="668">
        <v>5910</v>
      </c>
      <c r="K11" s="668">
        <v>2650</v>
      </c>
      <c r="L11" s="668">
        <v>3260</v>
      </c>
      <c r="M11" s="668"/>
      <c r="N11" s="668">
        <v>197</v>
      </c>
      <c r="O11" s="668">
        <v>71</v>
      </c>
      <c r="P11" s="668">
        <v>126</v>
      </c>
    </row>
    <row r="12" spans="1:20" ht="15.75" customHeight="1" x14ac:dyDescent="0.2">
      <c r="A12" s="26">
        <v>2014</v>
      </c>
      <c r="B12" s="676">
        <v>18154</v>
      </c>
      <c r="C12" s="676">
        <v>7725</v>
      </c>
      <c r="D12" s="676">
        <v>10429</v>
      </c>
      <c r="E12" s="668"/>
      <c r="F12" s="668">
        <v>18551</v>
      </c>
      <c r="G12" s="668">
        <v>8836</v>
      </c>
      <c r="H12" s="668">
        <v>9715</v>
      </c>
      <c r="I12" s="668"/>
      <c r="J12" s="668">
        <v>7634</v>
      </c>
      <c r="K12" s="668">
        <v>3592</v>
      </c>
      <c r="L12" s="668">
        <v>4042</v>
      </c>
      <c r="M12" s="668"/>
      <c r="N12" s="676">
        <v>389</v>
      </c>
      <c r="O12" s="676">
        <v>194</v>
      </c>
      <c r="P12" s="676">
        <v>195</v>
      </c>
    </row>
    <row r="13" spans="1:20" s="41" customFormat="1" ht="15.75" customHeight="1" x14ac:dyDescent="0.2">
      <c r="A13" s="26">
        <v>2015</v>
      </c>
      <c r="B13" s="676">
        <v>17685</v>
      </c>
      <c r="C13" s="676">
        <v>7314</v>
      </c>
      <c r="D13" s="676">
        <v>10371</v>
      </c>
      <c r="E13" s="668"/>
      <c r="F13" s="668">
        <v>16199</v>
      </c>
      <c r="G13" s="668">
        <v>7955</v>
      </c>
      <c r="H13" s="668">
        <v>8244</v>
      </c>
      <c r="I13" s="668"/>
      <c r="J13" s="668">
        <v>6560</v>
      </c>
      <c r="K13" s="668">
        <v>3104</v>
      </c>
      <c r="L13" s="668">
        <v>3456</v>
      </c>
      <c r="M13" s="668"/>
      <c r="N13" s="676">
        <v>118</v>
      </c>
      <c r="O13" s="676">
        <v>51</v>
      </c>
      <c r="P13" s="676">
        <v>67</v>
      </c>
      <c r="Q13" s="695"/>
      <c r="R13" s="695"/>
    </row>
    <row r="14" spans="1:20" s="41" customFormat="1" ht="15.75" customHeight="1" x14ac:dyDescent="0.2">
      <c r="A14" s="26">
        <v>2016</v>
      </c>
      <c r="B14" s="676">
        <v>20737</v>
      </c>
      <c r="C14" s="676">
        <v>7975</v>
      </c>
      <c r="D14" s="676">
        <v>12762</v>
      </c>
      <c r="E14" s="668"/>
      <c r="F14" s="668">
        <v>17620</v>
      </c>
      <c r="G14" s="668">
        <v>8523</v>
      </c>
      <c r="H14" s="668">
        <v>9097</v>
      </c>
      <c r="I14" s="668"/>
      <c r="J14" s="668">
        <v>7944</v>
      </c>
      <c r="K14" s="668">
        <v>3564</v>
      </c>
      <c r="L14" s="668">
        <v>4380</v>
      </c>
      <c r="M14" s="668"/>
      <c r="N14" s="676">
        <v>271</v>
      </c>
      <c r="O14" s="676">
        <v>101</v>
      </c>
      <c r="P14" s="676">
        <v>170</v>
      </c>
      <c r="Q14" s="695"/>
      <c r="R14" s="695"/>
    </row>
    <row r="15" spans="1:20" ht="15.75" customHeight="1" x14ac:dyDescent="0.2">
      <c r="A15" s="26">
        <v>2017</v>
      </c>
      <c r="B15" s="676">
        <v>19379</v>
      </c>
      <c r="C15" s="676">
        <v>6867</v>
      </c>
      <c r="D15" s="676">
        <v>12512</v>
      </c>
      <c r="E15" s="668"/>
      <c r="F15" s="668">
        <v>17822</v>
      </c>
      <c r="G15" s="668">
        <v>8279</v>
      </c>
      <c r="H15" s="668">
        <v>9543</v>
      </c>
      <c r="I15" s="668"/>
      <c r="J15" s="668">
        <v>8417</v>
      </c>
      <c r="K15" s="668">
        <v>3605</v>
      </c>
      <c r="L15" s="668">
        <v>4812</v>
      </c>
      <c r="M15" s="668"/>
      <c r="N15" s="676">
        <v>91</v>
      </c>
      <c r="O15" s="676">
        <v>37</v>
      </c>
      <c r="P15" s="676">
        <v>54</v>
      </c>
      <c r="Q15" s="695"/>
      <c r="R15" s="695"/>
      <c r="S15" s="41"/>
      <c r="T15" s="41"/>
    </row>
    <row r="16" spans="1:20" ht="15.75" customHeight="1" x14ac:dyDescent="0.2">
      <c r="A16" s="26">
        <v>2018</v>
      </c>
      <c r="B16" s="676">
        <v>21265</v>
      </c>
      <c r="C16" s="676">
        <v>7859</v>
      </c>
      <c r="D16" s="676">
        <v>13406</v>
      </c>
      <c r="E16" s="668"/>
      <c r="F16" s="668">
        <v>18180</v>
      </c>
      <c r="G16" s="668">
        <v>8363</v>
      </c>
      <c r="H16" s="668">
        <v>9817</v>
      </c>
      <c r="I16" s="668"/>
      <c r="J16" s="668">
        <v>9239</v>
      </c>
      <c r="K16" s="668">
        <v>3803</v>
      </c>
      <c r="L16" s="668">
        <v>5436</v>
      </c>
      <c r="M16" s="668"/>
      <c r="N16" s="676">
        <v>166</v>
      </c>
      <c r="O16" s="676">
        <v>72</v>
      </c>
      <c r="P16" s="676">
        <v>94</v>
      </c>
      <c r="Q16" s="695"/>
      <c r="R16" s="695"/>
      <c r="S16" s="41"/>
      <c r="T16" s="41"/>
    </row>
    <row r="17" spans="1:18" ht="15.75" customHeight="1" x14ac:dyDescent="0.2">
      <c r="A17" s="26">
        <v>2019</v>
      </c>
      <c r="B17" s="676">
        <v>19870</v>
      </c>
      <c r="C17" s="676">
        <v>7408</v>
      </c>
      <c r="D17" s="676">
        <v>12462</v>
      </c>
      <c r="E17" s="668"/>
      <c r="F17" s="668">
        <v>18747</v>
      </c>
      <c r="G17" s="668">
        <v>8669</v>
      </c>
      <c r="H17" s="668">
        <v>10078</v>
      </c>
      <c r="I17" s="668"/>
      <c r="J17" s="668">
        <v>9319</v>
      </c>
      <c r="K17" s="668">
        <v>4053</v>
      </c>
      <c r="L17" s="668">
        <v>5266</v>
      </c>
      <c r="M17" s="668"/>
      <c r="N17" s="676">
        <v>834</v>
      </c>
      <c r="O17" s="676">
        <v>357</v>
      </c>
      <c r="P17" s="676">
        <v>477</v>
      </c>
    </row>
    <row r="18" spans="1:18" s="41" customFormat="1" ht="15.75" customHeight="1" x14ac:dyDescent="0.2">
      <c r="A18" s="26">
        <v>2020</v>
      </c>
      <c r="B18" s="676">
        <v>20058</v>
      </c>
      <c r="C18" s="676">
        <v>7090</v>
      </c>
      <c r="D18" s="676">
        <v>12968</v>
      </c>
      <c r="E18" s="668"/>
      <c r="F18" s="668">
        <v>19841</v>
      </c>
      <c r="G18" s="668">
        <v>8913</v>
      </c>
      <c r="H18" s="668">
        <v>10928</v>
      </c>
      <c r="I18" s="668"/>
      <c r="J18" s="668">
        <v>10244</v>
      </c>
      <c r="K18" s="668">
        <v>4273</v>
      </c>
      <c r="L18" s="668">
        <v>5971</v>
      </c>
      <c r="M18" s="668"/>
      <c r="N18" s="676">
        <v>166</v>
      </c>
      <c r="O18" s="676">
        <v>71</v>
      </c>
      <c r="P18" s="676">
        <v>95</v>
      </c>
      <c r="Q18" s="695"/>
      <c r="R18" s="695"/>
    </row>
    <row r="19" spans="1:18" ht="15.75" customHeight="1" thickBot="1" x14ac:dyDescent="0.25">
      <c r="A19" s="38">
        <v>2021</v>
      </c>
      <c r="B19" s="679">
        <v>20538</v>
      </c>
      <c r="C19" s="679">
        <v>7311</v>
      </c>
      <c r="D19" s="679">
        <v>13227</v>
      </c>
      <c r="E19" s="669"/>
      <c r="F19" s="669">
        <v>19343</v>
      </c>
      <c r="G19" s="669">
        <v>8287</v>
      </c>
      <c r="H19" s="669">
        <v>11056</v>
      </c>
      <c r="I19" s="669"/>
      <c r="J19" s="669">
        <v>10897</v>
      </c>
      <c r="K19" s="669">
        <v>4262</v>
      </c>
      <c r="L19" s="669">
        <v>6635</v>
      </c>
      <c r="M19" s="669"/>
      <c r="N19" s="679">
        <v>381</v>
      </c>
      <c r="O19" s="679">
        <v>164</v>
      </c>
      <c r="P19" s="679">
        <v>217</v>
      </c>
    </row>
    <row r="20" spans="1:18" ht="15" customHeight="1" x14ac:dyDescent="0.2">
      <c r="A20" s="35" t="s">
        <v>24</v>
      </c>
    </row>
    <row r="21" spans="1:18" x14ac:dyDescent="0.2">
      <c r="A21" s="30"/>
      <c r="F21" s="697"/>
      <c r="G21" s="697"/>
      <c r="H21" s="697"/>
    </row>
    <row r="22" spans="1:18" x14ac:dyDescent="0.2">
      <c r="A22" s="30"/>
      <c r="F22" s="697"/>
      <c r="G22" s="697"/>
      <c r="H22" s="697"/>
    </row>
  </sheetData>
  <mergeCells count="10">
    <mergeCell ref="B6:D6"/>
    <mergeCell ref="F6:H6"/>
    <mergeCell ref="N6:P6"/>
    <mergeCell ref="J6:L6"/>
    <mergeCell ref="A1:P1"/>
    <mergeCell ref="A2:P2"/>
    <mergeCell ref="A3:P3"/>
    <mergeCell ref="A4:P4"/>
    <mergeCell ref="A5:P5"/>
    <mergeCell ref="A6:A7"/>
  </mergeCells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T38"/>
  <sheetViews>
    <sheetView showGridLines="0" zoomScaleNormal="100" zoomScaleSheetLayoutView="100" workbookViewId="0">
      <selection activeCell="D13" sqref="D13"/>
    </sheetView>
  </sheetViews>
  <sheetFormatPr baseColWidth="10" defaultColWidth="10" defaultRowHeight="12.75" x14ac:dyDescent="0.2"/>
  <cols>
    <col min="1" max="1" width="14.25" style="24" customWidth="1"/>
    <col min="2" max="4" width="6" style="694" customWidth="1"/>
    <col min="5" max="5" width="1.625" style="694" customWidth="1"/>
    <col min="6" max="8" width="6" style="694" customWidth="1"/>
    <col min="9" max="9" width="1.75" style="694" customWidth="1"/>
    <col min="10" max="12" width="6" style="694" customWidth="1"/>
    <col min="13" max="13" width="1.625" style="694" customWidth="1"/>
    <col min="14" max="16" width="6" style="694" customWidth="1"/>
    <col min="17" max="18" width="10" style="694"/>
    <col min="19" max="16384" width="10" style="24"/>
  </cols>
  <sheetData>
    <row r="1" spans="1:20" ht="15" x14ac:dyDescent="0.25">
      <c r="A1" s="834" t="s">
        <v>850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</row>
    <row r="2" spans="1:20" ht="15" x14ac:dyDescent="0.25">
      <c r="A2" s="834" t="s">
        <v>493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484" t="s">
        <v>612</v>
      </c>
    </row>
    <row r="3" spans="1:20" ht="15" x14ac:dyDescent="0.25">
      <c r="A3" s="833" t="s">
        <v>499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</row>
    <row r="4" spans="1:20" ht="15" x14ac:dyDescent="0.25">
      <c r="A4" s="833" t="s">
        <v>91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</row>
    <row r="5" spans="1:20" s="41" customFormat="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695"/>
      <c r="R5" s="695"/>
    </row>
    <row r="6" spans="1:20" s="104" customFormat="1" ht="25.5" customHeight="1" x14ac:dyDescent="0.25">
      <c r="A6" s="845" t="s">
        <v>49</v>
      </c>
      <c r="B6" s="853" t="s">
        <v>495</v>
      </c>
      <c r="C6" s="853"/>
      <c r="D6" s="853"/>
      <c r="E6" s="696"/>
      <c r="F6" s="853" t="s">
        <v>496</v>
      </c>
      <c r="G6" s="854"/>
      <c r="H6" s="854"/>
      <c r="I6" s="701"/>
      <c r="J6" s="853" t="s">
        <v>497</v>
      </c>
      <c r="K6" s="853"/>
      <c r="L6" s="853"/>
      <c r="M6" s="701"/>
      <c r="N6" s="853" t="s">
        <v>498</v>
      </c>
      <c r="O6" s="854"/>
      <c r="P6" s="854"/>
      <c r="Q6" s="702"/>
      <c r="R6" s="702"/>
    </row>
    <row r="7" spans="1:20" s="104" customFormat="1" ht="27" customHeight="1" x14ac:dyDescent="0.25">
      <c r="A7" s="845"/>
      <c r="B7" s="703" t="s">
        <v>0</v>
      </c>
      <c r="C7" s="704" t="s">
        <v>15</v>
      </c>
      <c r="D7" s="704" t="s">
        <v>16</v>
      </c>
      <c r="E7" s="705"/>
      <c r="F7" s="703" t="s">
        <v>0</v>
      </c>
      <c r="G7" s="704" t="s">
        <v>15</v>
      </c>
      <c r="H7" s="704" t="s">
        <v>16</v>
      </c>
      <c r="I7" s="701"/>
      <c r="J7" s="703" t="s">
        <v>0</v>
      </c>
      <c r="K7" s="704" t="s">
        <v>15</v>
      </c>
      <c r="L7" s="704" t="s">
        <v>16</v>
      </c>
      <c r="M7" s="701"/>
      <c r="N7" s="703" t="s">
        <v>0</v>
      </c>
      <c r="O7" s="704" t="s">
        <v>15</v>
      </c>
      <c r="P7" s="704" t="s">
        <v>16</v>
      </c>
      <c r="Q7" s="702"/>
      <c r="R7" s="702"/>
    </row>
    <row r="8" spans="1:20" s="712" customFormat="1" x14ac:dyDescent="0.25">
      <c r="A8" s="706"/>
      <c r="B8" s="707"/>
      <c r="C8" s="708"/>
      <c r="D8" s="708"/>
      <c r="E8" s="709"/>
      <c r="F8" s="707"/>
      <c r="G8" s="708"/>
      <c r="H8" s="708"/>
      <c r="I8" s="710"/>
      <c r="J8" s="707"/>
      <c r="K8" s="708"/>
      <c r="L8" s="708"/>
      <c r="M8" s="710"/>
      <c r="N8" s="707"/>
      <c r="O8" s="708"/>
      <c r="P8" s="708"/>
      <c r="Q8" s="711"/>
      <c r="R8" s="711"/>
    </row>
    <row r="9" spans="1:20" s="40" customFormat="1" ht="14.25" customHeight="1" x14ac:dyDescent="0.2">
      <c r="A9" s="55" t="s">
        <v>0</v>
      </c>
      <c r="B9" s="677">
        <f>SUM(B11:B36)</f>
        <v>20538</v>
      </c>
      <c r="C9" s="677">
        <f t="shared" ref="C9:D9" si="0">SUM(C11:C36)</f>
        <v>7311</v>
      </c>
      <c r="D9" s="677">
        <f t="shared" si="0"/>
        <v>13227</v>
      </c>
      <c r="E9" s="713"/>
      <c r="F9" s="677">
        <f>SUM(F11:F36)</f>
        <v>19343</v>
      </c>
      <c r="G9" s="677">
        <f>SUM(G11:G36)</f>
        <v>8287</v>
      </c>
      <c r="H9" s="677">
        <f>SUM(H11:H36)</f>
        <v>11056</v>
      </c>
      <c r="I9" s="686"/>
      <c r="J9" s="677">
        <f>SUM(J11:J36)</f>
        <v>10897</v>
      </c>
      <c r="K9" s="677">
        <f>SUM(K11:K36)</f>
        <v>4262</v>
      </c>
      <c r="L9" s="677">
        <f>SUM(L11:L36)</f>
        <v>6635</v>
      </c>
      <c r="M9" s="713"/>
      <c r="N9" s="677">
        <f>SUM(N11:N36)</f>
        <v>381</v>
      </c>
      <c r="O9" s="677">
        <f>SUM(O11:O36)</f>
        <v>164</v>
      </c>
      <c r="P9" s="677">
        <f>SUM(P11:P36)</f>
        <v>217</v>
      </c>
      <c r="Q9" s="714"/>
      <c r="R9" s="714"/>
    </row>
    <row r="10" spans="1:20" ht="14.25" customHeight="1" x14ac:dyDescent="0.2">
      <c r="A10" s="56"/>
      <c r="B10" s="698"/>
      <c r="C10" s="698"/>
      <c r="D10" s="698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</row>
    <row r="11" spans="1:20" ht="14.25" customHeight="1" x14ac:dyDescent="0.2">
      <c r="A11" s="54" t="s">
        <v>54</v>
      </c>
      <c r="B11" s="676">
        <v>778</v>
      </c>
      <c r="C11" s="676">
        <v>335</v>
      </c>
      <c r="D11" s="676">
        <v>443</v>
      </c>
      <c r="E11" s="668"/>
      <c r="F11" s="668">
        <v>1684</v>
      </c>
      <c r="G11" s="668">
        <v>685</v>
      </c>
      <c r="H11" s="668">
        <v>999</v>
      </c>
      <c r="I11" s="668"/>
      <c r="J11" s="668">
        <v>874</v>
      </c>
      <c r="K11" s="668">
        <v>344</v>
      </c>
      <c r="L11" s="668">
        <v>530</v>
      </c>
      <c r="M11" s="668"/>
      <c r="N11" s="668">
        <v>0</v>
      </c>
      <c r="O11" s="668">
        <v>0</v>
      </c>
      <c r="P11" s="668">
        <v>0</v>
      </c>
    </row>
    <row r="12" spans="1:20" ht="14.25" customHeight="1" x14ac:dyDescent="0.2">
      <c r="A12" s="54" t="s">
        <v>61</v>
      </c>
      <c r="B12" s="676">
        <v>686</v>
      </c>
      <c r="C12" s="676">
        <v>248</v>
      </c>
      <c r="D12" s="676">
        <v>438</v>
      </c>
      <c r="E12" s="668"/>
      <c r="F12" s="668">
        <v>963</v>
      </c>
      <c r="G12" s="668">
        <v>426</v>
      </c>
      <c r="H12" s="668">
        <v>537</v>
      </c>
      <c r="I12" s="668"/>
      <c r="J12" s="668">
        <v>477</v>
      </c>
      <c r="K12" s="668">
        <v>239</v>
      </c>
      <c r="L12" s="668">
        <v>238</v>
      </c>
      <c r="M12" s="668"/>
      <c r="N12" s="668">
        <v>0</v>
      </c>
      <c r="O12" s="668">
        <v>0</v>
      </c>
      <c r="P12" s="668">
        <v>0</v>
      </c>
    </row>
    <row r="13" spans="1:20" ht="14.25" customHeight="1" x14ac:dyDescent="0.2">
      <c r="A13" s="54" t="s">
        <v>31</v>
      </c>
      <c r="B13" s="676">
        <v>381</v>
      </c>
      <c r="C13" s="676">
        <v>115</v>
      </c>
      <c r="D13" s="676">
        <v>266</v>
      </c>
      <c r="E13" s="668"/>
      <c r="F13" s="668">
        <v>897</v>
      </c>
      <c r="G13" s="668">
        <v>378</v>
      </c>
      <c r="H13" s="668">
        <v>519</v>
      </c>
      <c r="I13" s="668"/>
      <c r="J13" s="668">
        <v>521</v>
      </c>
      <c r="K13" s="668">
        <v>195</v>
      </c>
      <c r="L13" s="668">
        <v>326</v>
      </c>
      <c r="M13" s="668"/>
      <c r="N13" s="676">
        <v>0</v>
      </c>
      <c r="O13" s="676">
        <v>0</v>
      </c>
      <c r="P13" s="676">
        <v>0</v>
      </c>
    </row>
    <row r="14" spans="1:20" s="41" customFormat="1" ht="14.25" customHeight="1" x14ac:dyDescent="0.2">
      <c r="A14" s="54" t="s">
        <v>62</v>
      </c>
      <c r="B14" s="676">
        <v>1105</v>
      </c>
      <c r="C14" s="676">
        <v>354</v>
      </c>
      <c r="D14" s="676">
        <v>751</v>
      </c>
      <c r="E14" s="668"/>
      <c r="F14" s="668">
        <v>2794</v>
      </c>
      <c r="G14" s="668">
        <v>1012</v>
      </c>
      <c r="H14" s="668">
        <v>1782</v>
      </c>
      <c r="I14" s="668"/>
      <c r="J14" s="668">
        <v>1298</v>
      </c>
      <c r="K14" s="668">
        <v>450</v>
      </c>
      <c r="L14" s="668">
        <v>848</v>
      </c>
      <c r="M14" s="668"/>
      <c r="N14" s="676">
        <v>28</v>
      </c>
      <c r="O14" s="676">
        <v>18</v>
      </c>
      <c r="P14" s="676">
        <v>10</v>
      </c>
      <c r="Q14" s="695"/>
      <c r="R14" s="695"/>
    </row>
    <row r="15" spans="1:20" s="41" customFormat="1" ht="14.25" customHeight="1" x14ac:dyDescent="0.2">
      <c r="A15" s="54" t="s">
        <v>63</v>
      </c>
      <c r="B15" s="676">
        <v>127</v>
      </c>
      <c r="C15" s="676">
        <v>44</v>
      </c>
      <c r="D15" s="676">
        <v>83</v>
      </c>
      <c r="E15" s="668"/>
      <c r="F15" s="668">
        <v>203</v>
      </c>
      <c r="G15" s="668">
        <v>88</v>
      </c>
      <c r="H15" s="668">
        <v>115</v>
      </c>
      <c r="I15" s="668"/>
      <c r="J15" s="668">
        <v>137</v>
      </c>
      <c r="K15" s="668">
        <v>50</v>
      </c>
      <c r="L15" s="668">
        <v>87</v>
      </c>
      <c r="M15" s="668"/>
      <c r="N15" s="676">
        <v>119</v>
      </c>
      <c r="O15" s="676">
        <v>59</v>
      </c>
      <c r="P15" s="676">
        <v>60</v>
      </c>
      <c r="Q15" s="695"/>
      <c r="R15" s="695"/>
    </row>
    <row r="16" spans="1:20" ht="14.25" customHeight="1" x14ac:dyDescent="0.2">
      <c r="A16" s="54" t="s">
        <v>64</v>
      </c>
      <c r="B16" s="676">
        <v>1586</v>
      </c>
      <c r="C16" s="676">
        <v>789</v>
      </c>
      <c r="D16" s="676">
        <v>797</v>
      </c>
      <c r="E16" s="668"/>
      <c r="F16" s="668">
        <v>850</v>
      </c>
      <c r="G16" s="668">
        <v>509</v>
      </c>
      <c r="H16" s="668">
        <v>341</v>
      </c>
      <c r="I16" s="668"/>
      <c r="J16" s="668">
        <v>393</v>
      </c>
      <c r="K16" s="668">
        <v>176</v>
      </c>
      <c r="L16" s="668">
        <v>217</v>
      </c>
      <c r="M16" s="668"/>
      <c r="N16" s="676">
        <v>21</v>
      </c>
      <c r="O16" s="676">
        <v>7</v>
      </c>
      <c r="P16" s="676">
        <v>14</v>
      </c>
      <c r="Q16" s="695"/>
      <c r="R16" s="695"/>
      <c r="S16" s="41"/>
      <c r="T16" s="41"/>
    </row>
    <row r="17" spans="1:20" ht="14.25" customHeight="1" x14ac:dyDescent="0.2">
      <c r="A17" s="54" t="s">
        <v>84</v>
      </c>
      <c r="B17" s="676">
        <v>94</v>
      </c>
      <c r="C17" s="676">
        <v>40</v>
      </c>
      <c r="D17" s="676">
        <v>54</v>
      </c>
      <c r="E17" s="668"/>
      <c r="F17" s="668">
        <v>312</v>
      </c>
      <c r="G17" s="668">
        <v>127</v>
      </c>
      <c r="H17" s="668">
        <v>185</v>
      </c>
      <c r="I17" s="668"/>
      <c r="J17" s="668">
        <v>106</v>
      </c>
      <c r="K17" s="668">
        <v>34</v>
      </c>
      <c r="L17" s="668">
        <v>72</v>
      </c>
      <c r="M17" s="668"/>
      <c r="N17" s="676">
        <v>0</v>
      </c>
      <c r="O17" s="676">
        <v>0</v>
      </c>
      <c r="P17" s="676">
        <v>0</v>
      </c>
      <c r="Q17" s="695"/>
      <c r="R17" s="695"/>
      <c r="S17" s="41"/>
      <c r="T17" s="41"/>
    </row>
    <row r="18" spans="1:20" ht="14.25" customHeight="1" x14ac:dyDescent="0.2">
      <c r="A18" s="54" t="s">
        <v>55</v>
      </c>
      <c r="B18" s="676">
        <v>1746</v>
      </c>
      <c r="C18" s="676">
        <v>775</v>
      </c>
      <c r="D18" s="676">
        <v>971</v>
      </c>
      <c r="E18" s="668"/>
      <c r="F18" s="668">
        <v>4034</v>
      </c>
      <c r="G18" s="668">
        <v>1966</v>
      </c>
      <c r="H18" s="668">
        <v>2068</v>
      </c>
      <c r="I18" s="668"/>
      <c r="J18" s="668">
        <v>1945</v>
      </c>
      <c r="K18" s="668">
        <v>853</v>
      </c>
      <c r="L18" s="668">
        <v>1092</v>
      </c>
      <c r="M18" s="668"/>
      <c r="N18" s="676">
        <v>0</v>
      </c>
      <c r="O18" s="676">
        <v>0</v>
      </c>
      <c r="P18" s="676">
        <v>0</v>
      </c>
    </row>
    <row r="19" spans="1:20" s="41" customFormat="1" ht="14.25" customHeight="1" x14ac:dyDescent="0.2">
      <c r="A19" s="54" t="s">
        <v>65</v>
      </c>
      <c r="B19" s="676">
        <v>627</v>
      </c>
      <c r="C19" s="676">
        <v>241</v>
      </c>
      <c r="D19" s="676">
        <v>386</v>
      </c>
      <c r="E19" s="668"/>
      <c r="F19" s="668">
        <v>802</v>
      </c>
      <c r="G19" s="668">
        <v>366</v>
      </c>
      <c r="H19" s="668">
        <v>436</v>
      </c>
      <c r="I19" s="668"/>
      <c r="J19" s="668">
        <v>477</v>
      </c>
      <c r="K19" s="668">
        <v>182</v>
      </c>
      <c r="L19" s="668">
        <v>295</v>
      </c>
      <c r="M19" s="668"/>
      <c r="N19" s="676">
        <v>0</v>
      </c>
      <c r="O19" s="676">
        <v>0</v>
      </c>
      <c r="P19" s="676">
        <v>0</v>
      </c>
      <c r="Q19" s="695"/>
      <c r="R19" s="695"/>
    </row>
    <row r="20" spans="1:20" ht="14.25" customHeight="1" x14ac:dyDescent="0.2">
      <c r="A20" s="54" t="s">
        <v>66</v>
      </c>
      <c r="B20" s="676">
        <v>745</v>
      </c>
      <c r="C20" s="676">
        <v>216</v>
      </c>
      <c r="D20" s="676">
        <v>529</v>
      </c>
      <c r="E20" s="668"/>
      <c r="F20" s="668">
        <v>359</v>
      </c>
      <c r="G20" s="668">
        <v>125</v>
      </c>
      <c r="H20" s="668">
        <v>234</v>
      </c>
      <c r="I20" s="668"/>
      <c r="J20" s="668">
        <v>156</v>
      </c>
      <c r="K20" s="668">
        <v>56</v>
      </c>
      <c r="L20" s="668">
        <v>100</v>
      </c>
      <c r="M20" s="668"/>
      <c r="N20" s="676">
        <v>43</v>
      </c>
      <c r="O20" s="676">
        <v>16</v>
      </c>
      <c r="P20" s="676">
        <v>27</v>
      </c>
    </row>
    <row r="21" spans="1:20" ht="15" customHeight="1" x14ac:dyDescent="0.2">
      <c r="A21" s="54" t="s">
        <v>67</v>
      </c>
      <c r="B21" s="676">
        <v>1056</v>
      </c>
      <c r="C21" s="676">
        <v>360</v>
      </c>
      <c r="D21" s="676">
        <v>696</v>
      </c>
      <c r="E21" s="668"/>
      <c r="F21" s="668">
        <v>0</v>
      </c>
      <c r="G21" s="668">
        <v>0</v>
      </c>
      <c r="H21" s="668">
        <v>0</v>
      </c>
      <c r="I21" s="668"/>
      <c r="J21" s="668">
        <v>0</v>
      </c>
      <c r="K21" s="668">
        <v>0</v>
      </c>
      <c r="L21" s="668">
        <v>0</v>
      </c>
      <c r="M21" s="668"/>
      <c r="N21" s="676">
        <v>15</v>
      </c>
      <c r="O21" s="676">
        <v>5</v>
      </c>
      <c r="P21" s="676">
        <v>10</v>
      </c>
    </row>
    <row r="22" spans="1:20" x14ac:dyDescent="0.2">
      <c r="A22" s="53" t="s">
        <v>32</v>
      </c>
      <c r="B22" s="676">
        <v>856</v>
      </c>
      <c r="C22" s="676">
        <v>274</v>
      </c>
      <c r="D22" s="676">
        <v>582</v>
      </c>
      <c r="E22" s="668"/>
      <c r="F22" s="668">
        <v>2371</v>
      </c>
      <c r="G22" s="668">
        <v>909</v>
      </c>
      <c r="H22" s="668">
        <v>1462</v>
      </c>
      <c r="I22" s="668"/>
      <c r="J22" s="668">
        <v>1210</v>
      </c>
      <c r="K22" s="668">
        <v>444</v>
      </c>
      <c r="L22" s="668">
        <v>766</v>
      </c>
      <c r="M22" s="668"/>
      <c r="N22" s="676">
        <v>0</v>
      </c>
      <c r="O22" s="676">
        <v>0</v>
      </c>
      <c r="P22" s="676">
        <v>0</v>
      </c>
    </row>
    <row r="23" spans="1:20" x14ac:dyDescent="0.2">
      <c r="A23" s="54" t="s">
        <v>68</v>
      </c>
      <c r="B23" s="676">
        <v>521</v>
      </c>
      <c r="C23" s="676">
        <v>138</v>
      </c>
      <c r="D23" s="676">
        <v>383</v>
      </c>
      <c r="E23" s="668"/>
      <c r="F23" s="668">
        <v>49</v>
      </c>
      <c r="G23" s="668">
        <v>12</v>
      </c>
      <c r="H23" s="668">
        <v>37</v>
      </c>
      <c r="I23" s="668"/>
      <c r="J23" s="668">
        <v>90</v>
      </c>
      <c r="K23" s="668">
        <v>21</v>
      </c>
      <c r="L23" s="668">
        <v>69</v>
      </c>
      <c r="M23" s="668"/>
      <c r="N23" s="676">
        <v>0</v>
      </c>
      <c r="O23" s="676">
        <v>0</v>
      </c>
      <c r="P23" s="676">
        <v>0</v>
      </c>
    </row>
    <row r="24" spans="1:20" x14ac:dyDescent="0.2">
      <c r="A24" s="54" t="s">
        <v>33</v>
      </c>
      <c r="B24" s="694">
        <v>928</v>
      </c>
      <c r="C24" s="694">
        <v>334</v>
      </c>
      <c r="D24" s="694">
        <v>594</v>
      </c>
      <c r="F24" s="694">
        <v>1726</v>
      </c>
      <c r="G24" s="694">
        <v>764</v>
      </c>
      <c r="H24" s="694">
        <v>962</v>
      </c>
      <c r="J24" s="694">
        <v>1104</v>
      </c>
      <c r="K24" s="694">
        <v>440</v>
      </c>
      <c r="L24" s="694">
        <v>664</v>
      </c>
      <c r="N24" s="694">
        <v>79</v>
      </c>
      <c r="O24" s="694">
        <v>32</v>
      </c>
      <c r="P24" s="694">
        <v>47</v>
      </c>
    </row>
    <row r="25" spans="1:20" x14ac:dyDescent="0.2">
      <c r="A25" s="54" t="s">
        <v>218</v>
      </c>
      <c r="B25" s="694">
        <v>1188</v>
      </c>
      <c r="C25" s="694">
        <v>367</v>
      </c>
      <c r="D25" s="694">
        <v>821</v>
      </c>
      <c r="F25" s="694">
        <v>0</v>
      </c>
      <c r="G25" s="694">
        <v>0</v>
      </c>
      <c r="H25" s="694">
        <v>0</v>
      </c>
      <c r="J25" s="694">
        <v>0</v>
      </c>
      <c r="K25" s="694">
        <v>0</v>
      </c>
      <c r="L25" s="694">
        <v>0</v>
      </c>
      <c r="N25" s="694">
        <v>0</v>
      </c>
      <c r="O25" s="694">
        <v>0</v>
      </c>
      <c r="P25" s="694">
        <v>0</v>
      </c>
    </row>
    <row r="26" spans="1:20" x14ac:dyDescent="0.2">
      <c r="A26" s="54" t="s">
        <v>56</v>
      </c>
      <c r="B26" s="694">
        <v>958</v>
      </c>
      <c r="C26" s="694">
        <v>230</v>
      </c>
      <c r="D26" s="694">
        <v>728</v>
      </c>
      <c r="F26" s="694">
        <v>374</v>
      </c>
      <c r="G26" s="694">
        <v>145</v>
      </c>
      <c r="H26" s="694">
        <v>229</v>
      </c>
      <c r="J26" s="694">
        <v>414</v>
      </c>
      <c r="K26" s="694">
        <v>149</v>
      </c>
      <c r="L26" s="694">
        <v>265</v>
      </c>
      <c r="N26" s="694">
        <v>0</v>
      </c>
      <c r="O26" s="694">
        <v>0</v>
      </c>
      <c r="P26" s="694">
        <v>0</v>
      </c>
    </row>
    <row r="27" spans="1:20" x14ac:dyDescent="0.2">
      <c r="A27" s="54" t="s">
        <v>71</v>
      </c>
      <c r="B27" s="694">
        <v>430</v>
      </c>
      <c r="C27" s="694">
        <v>152</v>
      </c>
      <c r="D27" s="694">
        <v>278</v>
      </c>
      <c r="F27" s="694">
        <v>137</v>
      </c>
      <c r="G27" s="694">
        <v>35</v>
      </c>
      <c r="H27" s="694">
        <v>102</v>
      </c>
      <c r="J27" s="694">
        <v>98</v>
      </c>
      <c r="K27" s="694">
        <v>25</v>
      </c>
      <c r="L27" s="694">
        <v>73</v>
      </c>
      <c r="N27" s="694">
        <v>0</v>
      </c>
      <c r="O27" s="694">
        <v>0</v>
      </c>
      <c r="P27" s="694">
        <v>0</v>
      </c>
    </row>
    <row r="28" spans="1:20" x14ac:dyDescent="0.2">
      <c r="A28" s="54" t="s">
        <v>57</v>
      </c>
      <c r="B28" s="694">
        <v>157</v>
      </c>
      <c r="C28" s="694">
        <v>53</v>
      </c>
      <c r="D28" s="694">
        <v>104</v>
      </c>
      <c r="F28" s="694">
        <v>33</v>
      </c>
      <c r="G28" s="694">
        <v>6</v>
      </c>
      <c r="H28" s="694">
        <v>27</v>
      </c>
      <c r="J28" s="694">
        <v>19</v>
      </c>
      <c r="K28" s="694">
        <v>6</v>
      </c>
      <c r="L28" s="694">
        <v>13</v>
      </c>
      <c r="N28" s="694">
        <v>0</v>
      </c>
      <c r="O28" s="694">
        <v>0</v>
      </c>
      <c r="P28" s="694">
        <v>0</v>
      </c>
    </row>
    <row r="29" spans="1:20" x14ac:dyDescent="0.2">
      <c r="A29" s="54" t="s">
        <v>58</v>
      </c>
      <c r="B29" s="694">
        <v>802</v>
      </c>
      <c r="C29" s="694">
        <v>267</v>
      </c>
      <c r="D29" s="694">
        <v>535</v>
      </c>
      <c r="F29" s="694">
        <v>410</v>
      </c>
      <c r="G29" s="694">
        <v>183</v>
      </c>
      <c r="H29" s="694">
        <v>227</v>
      </c>
      <c r="J29" s="694">
        <v>491</v>
      </c>
      <c r="K29" s="694">
        <v>152</v>
      </c>
      <c r="L29" s="694">
        <v>339</v>
      </c>
      <c r="N29" s="694">
        <v>0</v>
      </c>
      <c r="O29" s="694">
        <v>0</v>
      </c>
      <c r="P29" s="694">
        <v>0</v>
      </c>
    </row>
    <row r="30" spans="1:20" x14ac:dyDescent="0.2">
      <c r="A30" s="54" t="s">
        <v>59</v>
      </c>
      <c r="B30" s="694">
        <v>1482</v>
      </c>
      <c r="C30" s="694">
        <v>499</v>
      </c>
      <c r="D30" s="694">
        <v>983</v>
      </c>
      <c r="F30" s="694">
        <v>315</v>
      </c>
      <c r="G30" s="694">
        <v>133</v>
      </c>
      <c r="H30" s="694">
        <v>182</v>
      </c>
      <c r="J30" s="694">
        <v>293</v>
      </c>
      <c r="K30" s="694">
        <v>124</v>
      </c>
      <c r="L30" s="694">
        <v>169</v>
      </c>
      <c r="N30" s="694">
        <v>0</v>
      </c>
      <c r="O30" s="694">
        <v>0</v>
      </c>
      <c r="P30" s="694">
        <v>0</v>
      </c>
    </row>
    <row r="31" spans="1:20" x14ac:dyDescent="0.2">
      <c r="A31" s="54" t="s">
        <v>85</v>
      </c>
      <c r="B31" s="694">
        <v>935</v>
      </c>
      <c r="C31" s="694">
        <v>348</v>
      </c>
      <c r="D31" s="694">
        <v>587</v>
      </c>
      <c r="F31" s="694">
        <v>78</v>
      </c>
      <c r="G31" s="694">
        <v>29</v>
      </c>
      <c r="H31" s="694">
        <v>49</v>
      </c>
      <c r="J31" s="694">
        <v>53</v>
      </c>
      <c r="K31" s="694">
        <v>26</v>
      </c>
      <c r="L31" s="694">
        <v>27</v>
      </c>
      <c r="N31" s="694">
        <v>46</v>
      </c>
      <c r="O31" s="694">
        <v>11</v>
      </c>
      <c r="P31" s="694">
        <v>35</v>
      </c>
    </row>
    <row r="32" spans="1:20" x14ac:dyDescent="0.2">
      <c r="A32" s="54" t="s">
        <v>72</v>
      </c>
      <c r="B32" s="694">
        <v>1178</v>
      </c>
      <c r="C32" s="694">
        <v>419</v>
      </c>
      <c r="D32" s="694">
        <v>759</v>
      </c>
      <c r="F32" s="694">
        <v>504</v>
      </c>
      <c r="G32" s="694">
        <v>205</v>
      </c>
      <c r="H32" s="694">
        <v>299</v>
      </c>
      <c r="J32" s="694">
        <v>289</v>
      </c>
      <c r="K32" s="694">
        <v>117</v>
      </c>
      <c r="L32" s="694">
        <v>172</v>
      </c>
      <c r="N32" s="694">
        <v>0</v>
      </c>
      <c r="O32" s="694">
        <v>0</v>
      </c>
      <c r="P32" s="694">
        <v>0</v>
      </c>
    </row>
    <row r="33" spans="1:16" x14ac:dyDescent="0.2">
      <c r="A33" s="54" t="s">
        <v>73</v>
      </c>
      <c r="B33" s="694">
        <v>130</v>
      </c>
      <c r="C33" s="694">
        <v>49</v>
      </c>
      <c r="D33" s="694">
        <v>81</v>
      </c>
      <c r="F33" s="694">
        <v>47</v>
      </c>
      <c r="G33" s="694">
        <v>24</v>
      </c>
      <c r="H33" s="694">
        <v>23</v>
      </c>
      <c r="J33" s="694">
        <v>147</v>
      </c>
      <c r="K33" s="694">
        <v>54</v>
      </c>
      <c r="L33" s="694">
        <v>93</v>
      </c>
      <c r="N33" s="694">
        <v>15</v>
      </c>
      <c r="O33" s="694">
        <v>8</v>
      </c>
      <c r="P33" s="694">
        <v>7</v>
      </c>
    </row>
    <row r="34" spans="1:16" x14ac:dyDescent="0.2">
      <c r="A34" s="54" t="s">
        <v>74</v>
      </c>
      <c r="B34" s="694">
        <v>400</v>
      </c>
      <c r="C34" s="694">
        <v>101</v>
      </c>
      <c r="D34" s="694">
        <v>299</v>
      </c>
      <c r="F34" s="694">
        <v>138</v>
      </c>
      <c r="G34" s="694">
        <v>51</v>
      </c>
      <c r="H34" s="694">
        <v>87</v>
      </c>
      <c r="J34" s="694">
        <v>48</v>
      </c>
      <c r="K34" s="694">
        <v>19</v>
      </c>
      <c r="L34" s="694">
        <v>29</v>
      </c>
      <c r="N34" s="694">
        <v>0</v>
      </c>
      <c r="O34" s="694">
        <v>0</v>
      </c>
      <c r="P34" s="694">
        <v>0</v>
      </c>
    </row>
    <row r="35" spans="1:16" x14ac:dyDescent="0.2">
      <c r="A35" s="54" t="s">
        <v>75</v>
      </c>
      <c r="B35" s="694">
        <v>1440</v>
      </c>
      <c r="C35" s="694">
        <v>488</v>
      </c>
      <c r="D35" s="694">
        <v>952</v>
      </c>
      <c r="F35" s="694">
        <v>263</v>
      </c>
      <c r="G35" s="694">
        <v>109</v>
      </c>
      <c r="H35" s="694">
        <v>154</v>
      </c>
      <c r="J35" s="694">
        <v>257</v>
      </c>
      <c r="K35" s="694">
        <v>106</v>
      </c>
      <c r="L35" s="694">
        <v>151</v>
      </c>
      <c r="N35" s="694">
        <v>15</v>
      </c>
      <c r="O35" s="694">
        <v>8</v>
      </c>
      <c r="P35" s="694">
        <v>7</v>
      </c>
    </row>
    <row r="36" spans="1:16" ht="13.5" thickBot="1" x14ac:dyDescent="0.25">
      <c r="A36" s="261" t="s">
        <v>76</v>
      </c>
      <c r="B36" s="694">
        <v>202</v>
      </c>
      <c r="C36" s="694">
        <v>75</v>
      </c>
      <c r="D36" s="694">
        <v>127</v>
      </c>
      <c r="F36" s="694">
        <v>0</v>
      </c>
      <c r="G36" s="694">
        <v>0</v>
      </c>
      <c r="H36" s="694">
        <v>0</v>
      </c>
      <c r="J36" s="694">
        <v>0</v>
      </c>
      <c r="K36" s="694">
        <v>0</v>
      </c>
      <c r="L36" s="694">
        <v>0</v>
      </c>
      <c r="N36" s="694">
        <v>0</v>
      </c>
      <c r="O36" s="694">
        <v>0</v>
      </c>
      <c r="P36" s="694">
        <v>0</v>
      </c>
    </row>
    <row r="37" spans="1:16" ht="15" customHeight="1" x14ac:dyDescent="0.2">
      <c r="A37" s="287" t="s">
        <v>24</v>
      </c>
      <c r="B37" s="700"/>
      <c r="C37" s="700"/>
      <c r="D37" s="700"/>
      <c r="E37" s="700"/>
      <c r="F37" s="700"/>
      <c r="G37" s="700"/>
      <c r="H37" s="700"/>
      <c r="I37" s="700"/>
      <c r="J37" s="700"/>
      <c r="K37" s="700"/>
      <c r="L37" s="700"/>
      <c r="M37" s="700"/>
      <c r="N37" s="700"/>
      <c r="O37" s="700"/>
      <c r="P37" s="700"/>
    </row>
    <row r="38" spans="1:16" x14ac:dyDescent="0.2">
      <c r="A38" s="168"/>
    </row>
  </sheetData>
  <mergeCells count="10">
    <mergeCell ref="B6:D6"/>
    <mergeCell ref="F6:H6"/>
    <mergeCell ref="J6:L6"/>
    <mergeCell ref="N6:P6"/>
    <mergeCell ref="A1:P1"/>
    <mergeCell ref="A2:P2"/>
    <mergeCell ref="A3:P3"/>
    <mergeCell ref="A4:P4"/>
    <mergeCell ref="A5:P5"/>
    <mergeCell ref="A6:A7"/>
  </mergeCells>
  <conditionalFormatting sqref="B9:P36">
    <cfRule type="cellIs" dxfId="36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Q54"/>
  <sheetViews>
    <sheetView showGridLines="0" zoomScaleNormal="100" zoomScaleSheetLayoutView="100" workbookViewId="0">
      <selection sqref="A1:P1"/>
    </sheetView>
  </sheetViews>
  <sheetFormatPr baseColWidth="10" defaultColWidth="7.625" defaultRowHeight="12.75" x14ac:dyDescent="0.2"/>
  <cols>
    <col min="1" max="1" width="41.25" style="3" customWidth="1"/>
    <col min="2" max="2" width="7.75" style="476" customWidth="1"/>
    <col min="3" max="4" width="7.625" style="476" customWidth="1"/>
    <col min="5" max="5" width="1" style="476" customWidth="1"/>
    <col min="6" max="8" width="7.625" style="476" customWidth="1"/>
    <col min="9" max="9" width="1" style="476" customWidth="1"/>
    <col min="10" max="12" width="7.625" style="476" customWidth="1"/>
    <col min="13" max="13" width="1" style="476" customWidth="1"/>
    <col min="14" max="16" width="7.625" style="476" customWidth="1"/>
    <col min="17" max="17" width="9.5" style="1" customWidth="1"/>
    <col min="18" max="16384" width="7.625" style="1"/>
  </cols>
  <sheetData>
    <row r="1" spans="1:17" ht="15" x14ac:dyDescent="0.25">
      <c r="A1" s="785" t="s">
        <v>964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5" x14ac:dyDescent="0.25">
      <c r="A2" s="786" t="s">
        <v>224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353" t="s">
        <v>612</v>
      </c>
    </row>
    <row r="3" spans="1:17" ht="15" x14ac:dyDescent="0.25">
      <c r="A3" s="786" t="s">
        <v>93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</row>
    <row r="4" spans="1:17" ht="15" x14ac:dyDescent="0.25">
      <c r="A4" s="787" t="s">
        <v>92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</row>
    <row r="5" spans="1:17" s="101" customFormat="1" ht="16.5" customHeight="1" x14ac:dyDescent="0.25">
      <c r="A5" s="788" t="s">
        <v>225</v>
      </c>
      <c r="B5" s="790" t="s">
        <v>0</v>
      </c>
      <c r="C5" s="790"/>
      <c r="D5" s="790"/>
      <c r="E5" s="472"/>
      <c r="F5" s="790" t="s">
        <v>1</v>
      </c>
      <c r="G5" s="790"/>
      <c r="H5" s="790"/>
      <c r="I5" s="472"/>
      <c r="J5" s="790" t="s">
        <v>2</v>
      </c>
      <c r="K5" s="790"/>
      <c r="L5" s="790"/>
      <c r="M5" s="472"/>
      <c r="N5" s="790" t="s">
        <v>21</v>
      </c>
      <c r="O5" s="790"/>
      <c r="P5" s="790"/>
    </row>
    <row r="6" spans="1:17" s="101" customFormat="1" ht="18.75" customHeight="1" x14ac:dyDescent="0.25">
      <c r="A6" s="789"/>
      <c r="B6" s="473" t="s">
        <v>0</v>
      </c>
      <c r="C6" s="474" t="s">
        <v>38</v>
      </c>
      <c r="D6" s="474" t="s">
        <v>39</v>
      </c>
      <c r="E6" s="475"/>
      <c r="F6" s="473" t="s">
        <v>0</v>
      </c>
      <c r="G6" s="474" t="s">
        <v>38</v>
      </c>
      <c r="H6" s="474" t="s">
        <v>39</v>
      </c>
      <c r="I6" s="475"/>
      <c r="J6" s="473" t="s">
        <v>0</v>
      </c>
      <c r="K6" s="474" t="s">
        <v>38</v>
      </c>
      <c r="L6" s="474" t="s">
        <v>39</v>
      </c>
      <c r="M6" s="475"/>
      <c r="N6" s="473" t="s">
        <v>0</v>
      </c>
      <c r="O6" s="474" t="s">
        <v>38</v>
      </c>
      <c r="P6" s="474" t="s">
        <v>39</v>
      </c>
    </row>
    <row r="7" spans="1:17" ht="6" customHeight="1" x14ac:dyDescent="0.2">
      <c r="Q7" s="4"/>
    </row>
    <row r="8" spans="1:17" s="156" customFormat="1" ht="14.25" customHeight="1" x14ac:dyDescent="0.2">
      <c r="A8" s="5" t="s">
        <v>0</v>
      </c>
      <c r="B8" s="477">
        <f>SUM(C8:D8)</f>
        <v>1189839</v>
      </c>
      <c r="C8" s="477">
        <f t="shared" ref="C8" si="0">G8+K8+O8</f>
        <v>582234</v>
      </c>
      <c r="D8" s="477">
        <f t="shared" ref="D8" si="1">H8+L8+P8</f>
        <v>607605</v>
      </c>
      <c r="E8" s="478"/>
      <c r="F8" s="478">
        <f>+G8+H8</f>
        <v>1088709</v>
      </c>
      <c r="G8" s="478">
        <f>+G10+G14+G23+G41</f>
        <v>530976</v>
      </c>
      <c r="H8" s="478">
        <f>+H10+H14+H23+H41</f>
        <v>557733</v>
      </c>
      <c r="I8" s="478"/>
      <c r="J8" s="478">
        <f>+K8+L8</f>
        <v>81475</v>
      </c>
      <c r="K8" s="478">
        <f>+K10+K14+K23+K41</f>
        <v>41474</v>
      </c>
      <c r="L8" s="478">
        <f>+L10+L14+L23+L41</f>
        <v>40001</v>
      </c>
      <c r="M8" s="478"/>
      <c r="N8" s="478">
        <f>+O8+P8</f>
        <v>19655</v>
      </c>
      <c r="O8" s="478">
        <f>+O10+O14+O23+O41</f>
        <v>9784</v>
      </c>
      <c r="P8" s="478">
        <f>+P10+P14+P23+P41</f>
        <v>9871</v>
      </c>
    </row>
    <row r="9" spans="1:17" s="156" customFormat="1" ht="6" customHeight="1" x14ac:dyDescent="0.2">
      <c r="A9" s="2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</row>
    <row r="10" spans="1:17" s="156" customFormat="1" ht="14.25" customHeight="1" x14ac:dyDescent="0.2">
      <c r="A10" s="79" t="s">
        <v>162</v>
      </c>
      <c r="B10" s="477">
        <f>SUM(C10:D10)</f>
        <v>142552</v>
      </c>
      <c r="C10" s="477">
        <f t="shared" ref="C10:D11" si="2">G10+K10+O10</f>
        <v>72950</v>
      </c>
      <c r="D10" s="477">
        <f t="shared" si="2"/>
        <v>69602</v>
      </c>
      <c r="E10" s="477"/>
      <c r="F10" s="477">
        <f>SUM(F11:F12)</f>
        <v>123962</v>
      </c>
      <c r="G10" s="477">
        <f t="shared" ref="G10:H10" si="3">SUM(G11:G12)</f>
        <v>63485</v>
      </c>
      <c r="H10" s="477">
        <f t="shared" si="3"/>
        <v>60477</v>
      </c>
      <c r="I10" s="477"/>
      <c r="J10" s="477">
        <f>SUM(J11:J12)</f>
        <v>17454</v>
      </c>
      <c r="K10" s="477">
        <f t="shared" ref="K10" si="4">SUM(K11:K12)</f>
        <v>8925</v>
      </c>
      <c r="L10" s="477">
        <f t="shared" ref="L10" si="5">SUM(L11:L12)</f>
        <v>8529</v>
      </c>
      <c r="M10" s="477"/>
      <c r="N10" s="477">
        <f>SUM(N11:N12)</f>
        <v>1136</v>
      </c>
      <c r="O10" s="477">
        <f t="shared" ref="O10" si="6">SUM(O11:O12)</f>
        <v>540</v>
      </c>
      <c r="P10" s="477">
        <f t="shared" ref="P10" si="7">SUM(P11:P12)</f>
        <v>596</v>
      </c>
    </row>
    <row r="11" spans="1:17" ht="14.25" customHeight="1" x14ac:dyDescent="0.2">
      <c r="A11" s="81" t="s">
        <v>163</v>
      </c>
      <c r="B11" s="479">
        <f t="shared" ref="B11:B12" si="8">SUM(C11:D11)</f>
        <v>139225</v>
      </c>
      <c r="C11" s="479">
        <f t="shared" si="2"/>
        <v>70866</v>
      </c>
      <c r="D11" s="479">
        <f t="shared" si="2"/>
        <v>68359</v>
      </c>
      <c r="E11" s="479"/>
      <c r="F11" s="479">
        <v>120644</v>
      </c>
      <c r="G11" s="479">
        <v>61408</v>
      </c>
      <c r="H11" s="479">
        <v>59236</v>
      </c>
      <c r="I11" s="479"/>
      <c r="J11" s="479">
        <v>17454</v>
      </c>
      <c r="K11" s="479">
        <v>8925</v>
      </c>
      <c r="L11" s="479">
        <v>8529</v>
      </c>
      <c r="M11" s="479"/>
      <c r="N11" s="479">
        <v>1127</v>
      </c>
      <c r="O11" s="479">
        <v>533</v>
      </c>
      <c r="P11" s="479">
        <v>594</v>
      </c>
    </row>
    <row r="12" spans="1:17" ht="15.75" customHeight="1" x14ac:dyDescent="0.2">
      <c r="A12" s="81" t="s">
        <v>319</v>
      </c>
      <c r="B12" s="479">
        <f t="shared" si="8"/>
        <v>3327</v>
      </c>
      <c r="C12" s="479">
        <f>G12+K12+O12</f>
        <v>2084</v>
      </c>
      <c r="D12" s="479">
        <f>H12+L12+P12</f>
        <v>1243</v>
      </c>
      <c r="E12" s="479"/>
      <c r="F12" s="479">
        <v>3318</v>
      </c>
      <c r="G12" s="479">
        <v>2077</v>
      </c>
      <c r="H12" s="479">
        <v>1241</v>
      </c>
      <c r="I12" s="479"/>
      <c r="J12" s="425" t="s">
        <v>8</v>
      </c>
      <c r="K12" s="425" t="s">
        <v>8</v>
      </c>
      <c r="L12" s="425" t="s">
        <v>8</v>
      </c>
      <c r="M12" s="479"/>
      <c r="N12" s="479">
        <v>9</v>
      </c>
      <c r="O12" s="479">
        <v>7</v>
      </c>
      <c r="P12" s="479">
        <v>2</v>
      </c>
    </row>
    <row r="13" spans="1:17" ht="6" customHeight="1" x14ac:dyDescent="0.2">
      <c r="A13" s="2"/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</row>
    <row r="14" spans="1:17" s="74" customFormat="1" ht="14.25" customHeight="1" x14ac:dyDescent="0.2">
      <c r="A14" s="79" t="s">
        <v>165</v>
      </c>
      <c r="B14" s="477">
        <f t="shared" ref="B14:B21" si="9">SUM(C14:D14)</f>
        <v>487445</v>
      </c>
      <c r="C14" s="477">
        <f t="shared" ref="C14" si="10">G14+K14+O14</f>
        <v>247052</v>
      </c>
      <c r="D14" s="477">
        <f t="shared" ref="D14" si="11">H14+L14+P14</f>
        <v>240393</v>
      </c>
      <c r="E14" s="477"/>
      <c r="F14" s="477">
        <f>SUM(F15:F21)</f>
        <v>445857</v>
      </c>
      <c r="G14" s="477">
        <f t="shared" ref="G14:H14" si="12">SUM(G15:G21)</f>
        <v>226065</v>
      </c>
      <c r="H14" s="477">
        <f t="shared" si="12"/>
        <v>219792</v>
      </c>
      <c r="I14" s="477"/>
      <c r="J14" s="477">
        <f>SUM(J15:J21)</f>
        <v>36730</v>
      </c>
      <c r="K14" s="477">
        <f t="shared" ref="K14" si="13">SUM(K15:K21)</f>
        <v>18742</v>
      </c>
      <c r="L14" s="477">
        <f t="shared" ref="L14" si="14">SUM(L15:L21)</f>
        <v>17988</v>
      </c>
      <c r="M14" s="477"/>
      <c r="N14" s="477">
        <f>SUM(N15:N21)</f>
        <v>4858</v>
      </c>
      <c r="O14" s="477">
        <f t="shared" ref="O14" si="15">SUM(O15:O21)</f>
        <v>2245</v>
      </c>
      <c r="P14" s="477">
        <f t="shared" ref="P14" si="16">SUM(P15:P21)</f>
        <v>2613</v>
      </c>
    </row>
    <row r="15" spans="1:17" s="74" customFormat="1" ht="14.25" customHeight="1" x14ac:dyDescent="0.2">
      <c r="A15" s="81" t="s">
        <v>166</v>
      </c>
      <c r="B15" s="479">
        <f t="shared" si="9"/>
        <v>457889</v>
      </c>
      <c r="C15" s="479">
        <f t="shared" ref="C15:C21" si="17">G15+K15+O15</f>
        <v>235263</v>
      </c>
      <c r="D15" s="479">
        <f t="shared" ref="D15:D21" si="18">H15+L15+P15</f>
        <v>222626</v>
      </c>
      <c r="E15" s="425"/>
      <c r="F15" s="425">
        <v>416321</v>
      </c>
      <c r="G15" s="425">
        <v>214290</v>
      </c>
      <c r="H15" s="425">
        <v>202031</v>
      </c>
      <c r="I15" s="425"/>
      <c r="J15" s="425">
        <v>36730</v>
      </c>
      <c r="K15" s="425">
        <v>18742</v>
      </c>
      <c r="L15" s="425">
        <v>17988</v>
      </c>
      <c r="M15" s="425">
        <v>457889</v>
      </c>
      <c r="N15" s="481">
        <v>4838</v>
      </c>
      <c r="O15" s="481">
        <v>2231</v>
      </c>
      <c r="P15" s="481">
        <v>2607</v>
      </c>
    </row>
    <row r="16" spans="1:17" s="74" customFormat="1" ht="14.25" customHeight="1" x14ac:dyDescent="0.2">
      <c r="A16" s="81" t="s">
        <v>167</v>
      </c>
      <c r="B16" s="479">
        <f t="shared" si="9"/>
        <v>293</v>
      </c>
      <c r="C16" s="479">
        <f t="shared" si="17"/>
        <v>90</v>
      </c>
      <c r="D16" s="479">
        <f t="shared" si="18"/>
        <v>203</v>
      </c>
      <c r="E16" s="425"/>
      <c r="F16" s="425">
        <v>293</v>
      </c>
      <c r="G16" s="425">
        <v>90</v>
      </c>
      <c r="H16" s="425">
        <v>203</v>
      </c>
      <c r="I16" s="425"/>
      <c r="J16" s="425" t="s">
        <v>8</v>
      </c>
      <c r="K16" s="425" t="s">
        <v>8</v>
      </c>
      <c r="L16" s="425" t="s">
        <v>8</v>
      </c>
      <c r="M16" s="425">
        <v>293</v>
      </c>
      <c r="N16" s="425" t="s">
        <v>8</v>
      </c>
      <c r="O16" s="425" t="s">
        <v>8</v>
      </c>
      <c r="P16" s="425" t="s">
        <v>8</v>
      </c>
    </row>
    <row r="17" spans="1:16" s="74" customFormat="1" ht="14.25" customHeight="1" x14ac:dyDescent="0.2">
      <c r="A17" s="81" t="s">
        <v>189</v>
      </c>
      <c r="B17" s="479">
        <f t="shared" si="9"/>
        <v>20538</v>
      </c>
      <c r="C17" s="479">
        <f t="shared" si="17"/>
        <v>7311</v>
      </c>
      <c r="D17" s="479">
        <f t="shared" si="18"/>
        <v>13227</v>
      </c>
      <c r="E17" s="425"/>
      <c r="F17" s="425">
        <v>20538</v>
      </c>
      <c r="G17" s="425">
        <v>7311</v>
      </c>
      <c r="H17" s="425">
        <v>13227</v>
      </c>
      <c r="I17" s="425"/>
      <c r="J17" s="425" t="s">
        <v>8</v>
      </c>
      <c r="K17" s="425" t="s">
        <v>8</v>
      </c>
      <c r="L17" s="425" t="s">
        <v>8</v>
      </c>
      <c r="M17" s="425">
        <v>20538</v>
      </c>
      <c r="N17" s="425" t="s">
        <v>8</v>
      </c>
      <c r="O17" s="425" t="s">
        <v>8</v>
      </c>
      <c r="P17" s="425" t="s">
        <v>8</v>
      </c>
    </row>
    <row r="18" spans="1:16" s="74" customFormat="1" ht="14.25" customHeight="1" x14ac:dyDescent="0.2">
      <c r="A18" s="81" t="s">
        <v>168</v>
      </c>
      <c r="B18" s="479">
        <f t="shared" si="9"/>
        <v>801</v>
      </c>
      <c r="C18" s="479">
        <f t="shared" si="17"/>
        <v>472</v>
      </c>
      <c r="D18" s="479">
        <f t="shared" si="18"/>
        <v>329</v>
      </c>
      <c r="E18" s="425"/>
      <c r="F18" s="425">
        <v>801</v>
      </c>
      <c r="G18" s="425">
        <v>472</v>
      </c>
      <c r="H18" s="425">
        <v>329</v>
      </c>
      <c r="I18" s="425"/>
      <c r="J18" s="425" t="s">
        <v>8</v>
      </c>
      <c r="K18" s="425" t="s">
        <v>8</v>
      </c>
      <c r="L18" s="425" t="s">
        <v>8</v>
      </c>
      <c r="M18" s="425">
        <v>801</v>
      </c>
      <c r="N18" s="425" t="s">
        <v>8</v>
      </c>
      <c r="O18" s="425" t="s">
        <v>8</v>
      </c>
      <c r="P18" s="425" t="s">
        <v>8</v>
      </c>
    </row>
    <row r="19" spans="1:16" s="74" customFormat="1" ht="14.25" customHeight="1" x14ac:dyDescent="0.2">
      <c r="A19" s="81" t="s">
        <v>196</v>
      </c>
      <c r="B19" s="479">
        <f t="shared" si="9"/>
        <v>5335</v>
      </c>
      <c r="C19" s="479">
        <f t="shared" si="17"/>
        <v>2356</v>
      </c>
      <c r="D19" s="479">
        <f t="shared" si="18"/>
        <v>2979</v>
      </c>
      <c r="E19" s="425"/>
      <c r="F19" s="425">
        <v>5335</v>
      </c>
      <c r="G19" s="425">
        <v>2356</v>
      </c>
      <c r="H19" s="425">
        <v>2979</v>
      </c>
      <c r="I19" s="425"/>
      <c r="J19" s="425"/>
      <c r="K19" s="425"/>
      <c r="L19" s="425"/>
      <c r="M19" s="425">
        <v>5335</v>
      </c>
      <c r="N19" s="425" t="s">
        <v>8</v>
      </c>
      <c r="O19" s="425" t="s">
        <v>8</v>
      </c>
      <c r="P19" s="425" t="s">
        <v>8</v>
      </c>
    </row>
    <row r="20" spans="1:16" s="74" customFormat="1" ht="14.25" customHeight="1" x14ac:dyDescent="0.2">
      <c r="A20" s="81" t="s">
        <v>197</v>
      </c>
      <c r="B20" s="479">
        <f t="shared" si="9"/>
        <v>276</v>
      </c>
      <c r="C20" s="479">
        <f t="shared" si="17"/>
        <v>104</v>
      </c>
      <c r="D20" s="479">
        <f t="shared" si="18"/>
        <v>172</v>
      </c>
      <c r="E20" s="425"/>
      <c r="F20" s="425">
        <v>276</v>
      </c>
      <c r="G20" s="425">
        <v>104</v>
      </c>
      <c r="H20" s="425">
        <v>172</v>
      </c>
      <c r="I20" s="425"/>
      <c r="J20" s="425" t="s">
        <v>8</v>
      </c>
      <c r="K20" s="425" t="s">
        <v>8</v>
      </c>
      <c r="L20" s="425" t="s">
        <v>8</v>
      </c>
      <c r="M20" s="425">
        <v>276</v>
      </c>
      <c r="N20" s="425" t="s">
        <v>8</v>
      </c>
      <c r="O20" s="425" t="s">
        <v>8</v>
      </c>
      <c r="P20" s="425" t="s">
        <v>8</v>
      </c>
    </row>
    <row r="21" spans="1:16" s="74" customFormat="1" ht="15.75" customHeight="1" x14ac:dyDescent="0.2">
      <c r="A21" s="81" t="s">
        <v>319</v>
      </c>
      <c r="B21" s="479">
        <f t="shared" si="9"/>
        <v>2313</v>
      </c>
      <c r="C21" s="479">
        <f t="shared" si="17"/>
        <v>1456</v>
      </c>
      <c r="D21" s="479">
        <f t="shared" si="18"/>
        <v>857</v>
      </c>
      <c r="E21" s="425"/>
      <c r="F21" s="425">
        <v>2293</v>
      </c>
      <c r="G21" s="425">
        <v>1442</v>
      </c>
      <c r="H21" s="425">
        <v>851</v>
      </c>
      <c r="I21" s="425"/>
      <c r="J21" s="425" t="s">
        <v>8</v>
      </c>
      <c r="K21" s="425" t="s">
        <v>8</v>
      </c>
      <c r="L21" s="425" t="s">
        <v>8</v>
      </c>
      <c r="M21" s="425">
        <v>2305</v>
      </c>
      <c r="N21" s="481">
        <v>20</v>
      </c>
      <c r="O21" s="481">
        <v>14</v>
      </c>
      <c r="P21" s="481">
        <v>6</v>
      </c>
    </row>
    <row r="22" spans="1:16" s="74" customFormat="1" ht="6.75" customHeight="1" x14ac:dyDescent="0.2">
      <c r="A22" s="77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81"/>
      <c r="O22" s="481"/>
      <c r="P22" s="481"/>
    </row>
    <row r="23" spans="1:16" s="75" customFormat="1" ht="14.25" customHeight="1" x14ac:dyDescent="0.2">
      <c r="A23" s="79" t="s">
        <v>169</v>
      </c>
      <c r="B23" s="477">
        <f t="shared" ref="B23:B32" si="19">SUM(C23:D23)</f>
        <v>528269</v>
      </c>
      <c r="C23" s="477">
        <f t="shared" ref="C23:C32" si="20">G23+K23+O23</f>
        <v>254887</v>
      </c>
      <c r="D23" s="477">
        <f t="shared" ref="D23:D32" si="21">H23+L23+P23</f>
        <v>273382</v>
      </c>
      <c r="E23" s="421"/>
      <c r="F23" s="421">
        <f>+F24+F32+F33+F34+F35+F36+F37+F38+F39</f>
        <v>488548</v>
      </c>
      <c r="G23" s="421">
        <f t="shared" ref="G23:H23" si="22">+G24+G32+G33+G34+G35+G36+G37+G38+G39</f>
        <v>234790</v>
      </c>
      <c r="H23" s="421">
        <f t="shared" si="22"/>
        <v>253758</v>
      </c>
      <c r="I23" s="421"/>
      <c r="J23" s="421">
        <f>+J24+J32+J33+J34+J35+J36+J37+J38+J39</f>
        <v>27291</v>
      </c>
      <c r="K23" s="421">
        <f t="shared" ref="K23" si="23">+K24+K32+K33+K34+K35+K36+K37+K38+K39</f>
        <v>13807</v>
      </c>
      <c r="L23" s="421">
        <f t="shared" ref="L23" si="24">+L24+L32+L33+L34+L35+L36+L37+L38+L39</f>
        <v>13484</v>
      </c>
      <c r="M23" s="421">
        <f t="shared" ref="M23" si="25">+M24+M32+M33+M34+M35+M36+M37+M38+M39</f>
        <v>521485</v>
      </c>
      <c r="N23" s="421">
        <f>+N24+N32+N33+N34+N35+N36+N37+N38+N39</f>
        <v>12430</v>
      </c>
      <c r="O23" s="421">
        <f t="shared" ref="O23" si="26">+O24+O32+O33+O34+O35+O36+O37+O38+O39</f>
        <v>6290</v>
      </c>
      <c r="P23" s="421">
        <f t="shared" ref="P23" si="27">+P24+P32+P33+P34+P35+P36+P37+P38+P39</f>
        <v>6140</v>
      </c>
    </row>
    <row r="24" spans="1:16" s="74" customFormat="1" ht="14.25" customHeight="1" x14ac:dyDescent="0.2">
      <c r="A24" s="81" t="s">
        <v>526</v>
      </c>
      <c r="B24" s="479">
        <f t="shared" si="19"/>
        <v>411532</v>
      </c>
      <c r="C24" s="479">
        <f t="shared" si="20"/>
        <v>202285</v>
      </c>
      <c r="D24" s="479">
        <f t="shared" si="21"/>
        <v>209247</v>
      </c>
      <c r="E24" s="427"/>
      <c r="F24" s="427">
        <f>+F25+F28</f>
        <v>371919</v>
      </c>
      <c r="G24" s="427">
        <f t="shared" ref="G24:H24" si="28">+G25+G28</f>
        <v>182247</v>
      </c>
      <c r="H24" s="427">
        <f t="shared" si="28"/>
        <v>189672</v>
      </c>
      <c r="I24" s="427"/>
      <c r="J24" s="427">
        <f>+J25+J28</f>
        <v>27255</v>
      </c>
      <c r="K24" s="427">
        <f t="shared" ref="K24" si="29">+K25+K28</f>
        <v>13794</v>
      </c>
      <c r="L24" s="427">
        <f t="shared" ref="L24" si="30">+L25+L28</f>
        <v>13461</v>
      </c>
      <c r="M24" s="427">
        <f>+M25+M28</f>
        <v>411532</v>
      </c>
      <c r="N24" s="427">
        <f>+N25+N28</f>
        <v>12358</v>
      </c>
      <c r="O24" s="427">
        <f t="shared" ref="O24" si="31">+O25+O28</f>
        <v>6244</v>
      </c>
      <c r="P24" s="427">
        <f t="shared" ref="P24" si="32">+P25+P28</f>
        <v>6114</v>
      </c>
    </row>
    <row r="25" spans="1:16" s="74" customFormat="1" ht="14.25" customHeight="1" x14ac:dyDescent="0.2">
      <c r="A25" s="99" t="s">
        <v>10</v>
      </c>
      <c r="B25" s="479">
        <f t="shared" si="19"/>
        <v>354330</v>
      </c>
      <c r="C25" s="479">
        <f t="shared" si="20"/>
        <v>178538</v>
      </c>
      <c r="D25" s="479">
        <f t="shared" si="21"/>
        <v>175792</v>
      </c>
      <c r="E25" s="427"/>
      <c r="F25" s="427">
        <f>+F26+F27</f>
        <v>315423</v>
      </c>
      <c r="G25" s="427">
        <f t="shared" ref="G25:H25" si="33">+G26+G27</f>
        <v>158907</v>
      </c>
      <c r="H25" s="427">
        <f t="shared" si="33"/>
        <v>156516</v>
      </c>
      <c r="I25" s="427"/>
      <c r="J25" s="427">
        <f>+J26+J27</f>
        <v>27187</v>
      </c>
      <c r="K25" s="427">
        <f t="shared" ref="K25" si="34">+K26+K27</f>
        <v>13748</v>
      </c>
      <c r="L25" s="427">
        <f t="shared" ref="L25" si="35">+L26+L27</f>
        <v>13439</v>
      </c>
      <c r="M25" s="427">
        <f>+M26+M27</f>
        <v>354330</v>
      </c>
      <c r="N25" s="427">
        <f>+N26+N27</f>
        <v>11720</v>
      </c>
      <c r="O25" s="427">
        <f t="shared" ref="O25" si="36">+O26+O27</f>
        <v>5883</v>
      </c>
      <c r="P25" s="427">
        <f t="shared" ref="P25" si="37">+P26+P27</f>
        <v>5837</v>
      </c>
    </row>
    <row r="26" spans="1:16" s="74" customFormat="1" ht="14.25" customHeight="1" x14ac:dyDescent="0.2">
      <c r="A26" s="84" t="s">
        <v>44</v>
      </c>
      <c r="B26" s="479">
        <f t="shared" si="19"/>
        <v>249513</v>
      </c>
      <c r="C26" s="479">
        <f t="shared" si="20"/>
        <v>125908</v>
      </c>
      <c r="D26" s="479">
        <f t="shared" si="21"/>
        <v>123605</v>
      </c>
      <c r="E26" s="427"/>
      <c r="F26" s="427">
        <v>214033</v>
      </c>
      <c r="G26" s="427">
        <v>108371</v>
      </c>
      <c r="H26" s="427">
        <v>105662</v>
      </c>
      <c r="I26" s="427"/>
      <c r="J26" s="427">
        <v>26367</v>
      </c>
      <c r="K26" s="427">
        <v>13279</v>
      </c>
      <c r="L26" s="427">
        <v>13088</v>
      </c>
      <c r="M26" s="427">
        <v>249513</v>
      </c>
      <c r="N26" s="481">
        <v>9113</v>
      </c>
      <c r="O26" s="481">
        <v>4258</v>
      </c>
      <c r="P26" s="481">
        <v>4855</v>
      </c>
    </row>
    <row r="27" spans="1:16" s="74" customFormat="1" ht="14.25" customHeight="1" x14ac:dyDescent="0.2">
      <c r="A27" s="84" t="s">
        <v>45</v>
      </c>
      <c r="B27" s="479">
        <f t="shared" si="19"/>
        <v>104817</v>
      </c>
      <c r="C27" s="479">
        <f t="shared" si="20"/>
        <v>52630</v>
      </c>
      <c r="D27" s="479">
        <f t="shared" si="21"/>
        <v>52187</v>
      </c>
      <c r="E27" s="427"/>
      <c r="F27" s="427">
        <v>101390</v>
      </c>
      <c r="G27" s="427">
        <v>50536</v>
      </c>
      <c r="H27" s="427">
        <v>50854</v>
      </c>
      <c r="I27" s="427"/>
      <c r="J27" s="427">
        <v>820</v>
      </c>
      <c r="K27" s="427">
        <v>469</v>
      </c>
      <c r="L27" s="427">
        <v>351</v>
      </c>
      <c r="M27" s="427">
        <v>104817</v>
      </c>
      <c r="N27" s="481">
        <v>2607</v>
      </c>
      <c r="O27" s="481">
        <v>1625</v>
      </c>
      <c r="P27" s="481">
        <v>982</v>
      </c>
    </row>
    <row r="28" spans="1:16" s="74" customFormat="1" ht="14.25" customHeight="1" x14ac:dyDescent="0.2">
      <c r="A28" s="99" t="s">
        <v>14</v>
      </c>
      <c r="B28" s="479">
        <f t="shared" si="19"/>
        <v>57202</v>
      </c>
      <c r="C28" s="479">
        <f t="shared" si="20"/>
        <v>23747</v>
      </c>
      <c r="D28" s="479">
        <f t="shared" si="21"/>
        <v>33455</v>
      </c>
      <c r="E28" s="427"/>
      <c r="F28" s="427">
        <f>+F29+F30+F31</f>
        <v>56496</v>
      </c>
      <c r="G28" s="427">
        <f t="shared" ref="G28:H28" si="38">+G29+G30+G31</f>
        <v>23340</v>
      </c>
      <c r="H28" s="427">
        <f t="shared" si="38"/>
        <v>33156</v>
      </c>
      <c r="I28" s="427"/>
      <c r="J28" s="427">
        <f>+J29+J30+J31</f>
        <v>68</v>
      </c>
      <c r="K28" s="427">
        <f t="shared" ref="K28" si="39">+K29+K30+K31</f>
        <v>46</v>
      </c>
      <c r="L28" s="427">
        <f t="shared" ref="L28" si="40">+L29+L30+L31</f>
        <v>22</v>
      </c>
      <c r="M28" s="427">
        <f t="shared" ref="M28" si="41">+M29+M30+M31</f>
        <v>57202</v>
      </c>
      <c r="N28" s="427">
        <f>+N29+N30+N31</f>
        <v>638</v>
      </c>
      <c r="O28" s="427">
        <f t="shared" ref="O28" si="42">+O29+O30+O31</f>
        <v>361</v>
      </c>
      <c r="P28" s="427">
        <f t="shared" ref="P28" si="43">+P29+P30+P31</f>
        <v>277</v>
      </c>
    </row>
    <row r="29" spans="1:16" s="74" customFormat="1" ht="14.25" customHeight="1" x14ac:dyDescent="0.2">
      <c r="A29" s="84" t="s">
        <v>44</v>
      </c>
      <c r="B29" s="479">
        <f t="shared" si="19"/>
        <v>36872</v>
      </c>
      <c r="C29" s="479">
        <f t="shared" si="20"/>
        <v>16704</v>
      </c>
      <c r="D29" s="479">
        <f t="shared" si="21"/>
        <v>20168</v>
      </c>
      <c r="E29" s="427"/>
      <c r="F29" s="427">
        <v>36804</v>
      </c>
      <c r="G29" s="427">
        <v>16658</v>
      </c>
      <c r="H29" s="427">
        <v>20146</v>
      </c>
      <c r="I29" s="427"/>
      <c r="J29" s="427">
        <v>68</v>
      </c>
      <c r="K29" s="427">
        <v>46</v>
      </c>
      <c r="L29" s="427">
        <v>22</v>
      </c>
      <c r="M29" s="427">
        <v>36872</v>
      </c>
      <c r="N29" s="425" t="s">
        <v>8</v>
      </c>
      <c r="O29" s="425" t="s">
        <v>8</v>
      </c>
      <c r="P29" s="425" t="s">
        <v>8</v>
      </c>
    </row>
    <row r="30" spans="1:16" s="74" customFormat="1" ht="14.25" customHeight="1" x14ac:dyDescent="0.2">
      <c r="A30" s="84" t="s">
        <v>45</v>
      </c>
      <c r="B30" s="479">
        <f t="shared" si="19"/>
        <v>1540</v>
      </c>
      <c r="C30" s="479">
        <f t="shared" si="20"/>
        <v>814</v>
      </c>
      <c r="D30" s="479">
        <f t="shared" si="21"/>
        <v>726</v>
      </c>
      <c r="E30" s="425"/>
      <c r="F30" s="425">
        <v>902</v>
      </c>
      <c r="G30" s="425">
        <v>453</v>
      </c>
      <c r="H30" s="425">
        <v>449</v>
      </c>
      <c r="I30" s="425"/>
      <c r="J30" s="425" t="s">
        <v>8</v>
      </c>
      <c r="K30" s="425" t="s">
        <v>8</v>
      </c>
      <c r="L30" s="425" t="s">
        <v>8</v>
      </c>
      <c r="M30" s="425">
        <v>1540</v>
      </c>
      <c r="N30" s="481">
        <v>638</v>
      </c>
      <c r="O30" s="481">
        <v>361</v>
      </c>
      <c r="P30" s="481">
        <v>277</v>
      </c>
    </row>
    <row r="31" spans="1:16" s="74" customFormat="1" ht="14.25" customHeight="1" x14ac:dyDescent="0.2">
      <c r="A31" s="77" t="s">
        <v>170</v>
      </c>
      <c r="B31" s="479">
        <f t="shared" si="19"/>
        <v>18790</v>
      </c>
      <c r="C31" s="479">
        <f t="shared" si="20"/>
        <v>6229</v>
      </c>
      <c r="D31" s="479">
        <f t="shared" si="21"/>
        <v>12561</v>
      </c>
      <c r="E31" s="422"/>
      <c r="F31" s="422">
        <v>18790</v>
      </c>
      <c r="G31" s="422">
        <v>6229</v>
      </c>
      <c r="H31" s="422">
        <v>12561</v>
      </c>
      <c r="I31" s="422"/>
      <c r="J31" s="425" t="s">
        <v>8</v>
      </c>
      <c r="K31" s="425" t="s">
        <v>8</v>
      </c>
      <c r="L31" s="425" t="s">
        <v>8</v>
      </c>
      <c r="M31" s="422">
        <v>18790</v>
      </c>
      <c r="N31" s="425" t="s">
        <v>8</v>
      </c>
      <c r="O31" s="425" t="s">
        <v>8</v>
      </c>
      <c r="P31" s="425" t="s">
        <v>8</v>
      </c>
    </row>
    <row r="32" spans="1:16" s="74" customFormat="1" ht="14.25" customHeight="1" x14ac:dyDescent="0.2">
      <c r="A32" s="81" t="s">
        <v>171</v>
      </c>
      <c r="B32" s="479">
        <f t="shared" si="19"/>
        <v>30621</v>
      </c>
      <c r="C32" s="479">
        <f t="shared" si="20"/>
        <v>12713</v>
      </c>
      <c r="D32" s="479">
        <f t="shared" si="21"/>
        <v>17908</v>
      </c>
      <c r="E32" s="424"/>
      <c r="F32" s="424">
        <v>30621</v>
      </c>
      <c r="G32" s="424">
        <v>12713</v>
      </c>
      <c r="H32" s="424">
        <v>17908</v>
      </c>
      <c r="I32" s="424"/>
      <c r="J32" s="425" t="s">
        <v>8</v>
      </c>
      <c r="K32" s="425" t="s">
        <v>8</v>
      </c>
      <c r="L32" s="425" t="s">
        <v>8</v>
      </c>
      <c r="M32" s="425">
        <v>801</v>
      </c>
      <c r="N32" s="425" t="s">
        <v>8</v>
      </c>
      <c r="O32" s="425" t="s">
        <v>8</v>
      </c>
      <c r="P32" s="425" t="s">
        <v>8</v>
      </c>
    </row>
    <row r="33" spans="1:16" s="74" customFormat="1" ht="14.25" customHeight="1" x14ac:dyDescent="0.2">
      <c r="A33" s="81" t="s">
        <v>191</v>
      </c>
      <c r="B33" s="479">
        <f t="shared" ref="B33:B38" si="44">SUM(C33:D33)</f>
        <v>3575</v>
      </c>
      <c r="C33" s="479">
        <f t="shared" ref="C33:C38" si="45">G33+K33+O33</f>
        <v>1469</v>
      </c>
      <c r="D33" s="479">
        <f t="shared" ref="D33:D38" si="46">H33+L33+P33</f>
        <v>2106</v>
      </c>
      <c r="E33" s="429"/>
      <c r="F33" s="429">
        <v>3575</v>
      </c>
      <c r="G33" s="429">
        <v>1469</v>
      </c>
      <c r="H33" s="429">
        <v>2106</v>
      </c>
      <c r="I33" s="429"/>
      <c r="J33" s="425" t="s">
        <v>8</v>
      </c>
      <c r="K33" s="425" t="s">
        <v>8</v>
      </c>
      <c r="L33" s="425" t="s">
        <v>8</v>
      </c>
      <c r="M33" s="425">
        <v>5335</v>
      </c>
      <c r="N33" s="425" t="s">
        <v>8</v>
      </c>
      <c r="O33" s="425" t="s">
        <v>8</v>
      </c>
      <c r="P33" s="425" t="s">
        <v>8</v>
      </c>
    </row>
    <row r="34" spans="1:16" s="74" customFormat="1" ht="14.25" customHeight="1" x14ac:dyDescent="0.2">
      <c r="A34" s="81" t="s">
        <v>234</v>
      </c>
      <c r="B34" s="479">
        <f t="shared" si="44"/>
        <v>8668</v>
      </c>
      <c r="C34" s="479">
        <f>G34+K34+O34</f>
        <v>4547</v>
      </c>
      <c r="D34" s="479">
        <f t="shared" si="46"/>
        <v>4121</v>
      </c>
      <c r="E34" s="430"/>
      <c r="F34" s="430">
        <v>8668</v>
      </c>
      <c r="G34" s="430">
        <v>4547</v>
      </c>
      <c r="H34" s="430">
        <v>4121</v>
      </c>
      <c r="I34" s="430"/>
      <c r="J34" s="425" t="s">
        <v>8</v>
      </c>
      <c r="K34" s="425" t="s">
        <v>8</v>
      </c>
      <c r="L34" s="425" t="s">
        <v>8</v>
      </c>
      <c r="M34" s="425">
        <v>9869</v>
      </c>
      <c r="N34" s="425" t="s">
        <v>8</v>
      </c>
      <c r="O34" s="425" t="s">
        <v>8</v>
      </c>
      <c r="P34" s="425" t="s">
        <v>8</v>
      </c>
    </row>
    <row r="35" spans="1:16" s="74" customFormat="1" ht="14.25" customHeight="1" x14ac:dyDescent="0.2">
      <c r="A35" s="81" t="s">
        <v>195</v>
      </c>
      <c r="B35" s="479">
        <f t="shared" si="44"/>
        <v>26470</v>
      </c>
      <c r="C35" s="479">
        <f t="shared" si="45"/>
        <v>12236</v>
      </c>
      <c r="D35" s="479">
        <f t="shared" si="46"/>
        <v>14234</v>
      </c>
      <c r="E35" s="431"/>
      <c r="F35" s="431">
        <v>26460</v>
      </c>
      <c r="G35" s="431">
        <v>12235</v>
      </c>
      <c r="H35" s="431">
        <v>14225</v>
      </c>
      <c r="I35" s="431"/>
      <c r="J35" s="425">
        <v>10</v>
      </c>
      <c r="K35" s="425">
        <v>1</v>
      </c>
      <c r="L35" s="425">
        <v>9</v>
      </c>
      <c r="M35" s="425">
        <v>14403</v>
      </c>
      <c r="N35" s="425" t="s">
        <v>8</v>
      </c>
      <c r="O35" s="425" t="s">
        <v>8</v>
      </c>
      <c r="P35" s="425" t="s">
        <v>8</v>
      </c>
    </row>
    <row r="36" spans="1:16" s="74" customFormat="1" ht="14.25" customHeight="1" x14ac:dyDescent="0.2">
      <c r="A36" s="81" t="s">
        <v>194</v>
      </c>
      <c r="B36" s="479">
        <f t="shared" si="44"/>
        <v>3376</v>
      </c>
      <c r="C36" s="479">
        <f t="shared" si="45"/>
        <v>1599</v>
      </c>
      <c r="D36" s="479">
        <f t="shared" si="46"/>
        <v>1777</v>
      </c>
      <c r="E36" s="424"/>
      <c r="F36" s="432">
        <v>3376</v>
      </c>
      <c r="G36" s="432">
        <v>1599</v>
      </c>
      <c r="H36" s="432">
        <v>1777</v>
      </c>
      <c r="I36" s="432"/>
      <c r="J36" s="425" t="s">
        <v>8</v>
      </c>
      <c r="K36" s="425" t="s">
        <v>8</v>
      </c>
      <c r="L36" s="425" t="s">
        <v>8</v>
      </c>
      <c r="M36" s="425">
        <v>18937</v>
      </c>
      <c r="N36" s="425" t="s">
        <v>8</v>
      </c>
      <c r="O36" s="425" t="s">
        <v>8</v>
      </c>
      <c r="P36" s="425" t="s">
        <v>8</v>
      </c>
    </row>
    <row r="37" spans="1:16" s="74" customFormat="1" ht="14.25" customHeight="1" x14ac:dyDescent="0.2">
      <c r="A37" s="81" t="s">
        <v>193</v>
      </c>
      <c r="B37" s="479">
        <f t="shared" si="44"/>
        <v>29263</v>
      </c>
      <c r="C37" s="479">
        <f t="shared" si="45"/>
        <v>12194</v>
      </c>
      <c r="D37" s="479">
        <f t="shared" si="46"/>
        <v>17069</v>
      </c>
      <c r="E37" s="431"/>
      <c r="F37" s="431">
        <v>29251</v>
      </c>
      <c r="G37" s="431">
        <v>12193</v>
      </c>
      <c r="H37" s="431">
        <v>17058</v>
      </c>
      <c r="I37" s="431"/>
      <c r="J37" s="425">
        <v>12</v>
      </c>
      <c r="K37" s="425">
        <v>1</v>
      </c>
      <c r="L37" s="425">
        <v>11</v>
      </c>
      <c r="M37" s="425">
        <v>23471</v>
      </c>
      <c r="N37" s="425" t="s">
        <v>8</v>
      </c>
      <c r="O37" s="425" t="s">
        <v>8</v>
      </c>
      <c r="P37" s="425" t="s">
        <v>8</v>
      </c>
    </row>
    <row r="38" spans="1:16" s="74" customFormat="1" ht="14.25" customHeight="1" x14ac:dyDescent="0.2">
      <c r="A38" s="81" t="s">
        <v>192</v>
      </c>
      <c r="B38" s="479">
        <f t="shared" si="44"/>
        <v>5632</v>
      </c>
      <c r="C38" s="479">
        <f t="shared" si="45"/>
        <v>2170</v>
      </c>
      <c r="D38" s="479">
        <f t="shared" si="46"/>
        <v>3462</v>
      </c>
      <c r="E38" s="427"/>
      <c r="F38" s="427">
        <v>5632</v>
      </c>
      <c r="G38" s="427">
        <v>2170</v>
      </c>
      <c r="H38" s="427">
        <v>3462</v>
      </c>
      <c r="I38" s="427"/>
      <c r="J38" s="425" t="s">
        <v>8</v>
      </c>
      <c r="K38" s="425" t="s">
        <v>8</v>
      </c>
      <c r="L38" s="425" t="s">
        <v>8</v>
      </c>
      <c r="M38" s="425">
        <v>28005</v>
      </c>
      <c r="N38" s="425" t="s">
        <v>8</v>
      </c>
      <c r="O38" s="425" t="s">
        <v>8</v>
      </c>
      <c r="P38" s="425" t="s">
        <v>8</v>
      </c>
    </row>
    <row r="39" spans="1:16" s="74" customFormat="1" ht="15.75" customHeight="1" x14ac:dyDescent="0.2">
      <c r="A39" s="81" t="s">
        <v>319</v>
      </c>
      <c r="B39" s="479">
        <f>SUM(C39:D39)</f>
        <v>9132</v>
      </c>
      <c r="C39" s="479">
        <f t="shared" ref="C39" si="47">G39+K39+O39</f>
        <v>5674</v>
      </c>
      <c r="D39" s="479">
        <f t="shared" ref="D39" si="48">H39+L39+P39</f>
        <v>3458</v>
      </c>
      <c r="E39" s="432"/>
      <c r="F39" s="432">
        <v>9046</v>
      </c>
      <c r="G39" s="432">
        <v>5617</v>
      </c>
      <c r="H39" s="432">
        <v>3429</v>
      </c>
      <c r="I39" s="432"/>
      <c r="J39" s="432">
        <v>14</v>
      </c>
      <c r="K39" s="432">
        <v>11</v>
      </c>
      <c r="L39" s="432">
        <v>3</v>
      </c>
      <c r="M39" s="432">
        <v>9132</v>
      </c>
      <c r="N39" s="481">
        <v>72</v>
      </c>
      <c r="O39" s="481">
        <v>46</v>
      </c>
      <c r="P39" s="481">
        <v>26</v>
      </c>
    </row>
    <row r="40" spans="1:16" s="74" customFormat="1" ht="6.75" customHeight="1" x14ac:dyDescent="0.2">
      <c r="A40" s="77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81"/>
      <c r="O40" s="481"/>
      <c r="P40" s="481"/>
    </row>
    <row r="41" spans="1:16" s="75" customFormat="1" ht="14.25" customHeight="1" x14ac:dyDescent="0.2">
      <c r="A41" s="140" t="s">
        <v>172</v>
      </c>
      <c r="B41" s="433">
        <f t="shared" ref="B41:B44" si="49">SUM(C41:D41)</f>
        <v>31573</v>
      </c>
      <c r="C41" s="433">
        <f t="shared" ref="C41:C44" si="50">G41+K41+O41</f>
        <v>7345</v>
      </c>
      <c r="D41" s="433">
        <f t="shared" ref="D41:D44" si="51">H41+L41+P41</f>
        <v>24228</v>
      </c>
      <c r="E41" s="433"/>
      <c r="F41" s="433">
        <f>SUM(F42:F44)</f>
        <v>30342</v>
      </c>
      <c r="G41" s="433">
        <f t="shared" ref="G41:H41" si="52">SUM(G42:G44)</f>
        <v>6636</v>
      </c>
      <c r="H41" s="433">
        <f t="shared" si="52"/>
        <v>23706</v>
      </c>
      <c r="I41" s="433"/>
      <c r="J41" s="433" t="s">
        <v>8</v>
      </c>
      <c r="K41" s="433" t="s">
        <v>8</v>
      </c>
      <c r="L41" s="433" t="s">
        <v>8</v>
      </c>
      <c r="M41" s="433">
        <f t="shared" ref="M41" si="53">+M42+M43+M44</f>
        <v>31573</v>
      </c>
      <c r="N41" s="433">
        <f>SUM(N42:N44)</f>
        <v>1231</v>
      </c>
      <c r="O41" s="433">
        <f t="shared" ref="O41" si="54">SUM(O42:O44)</f>
        <v>709</v>
      </c>
      <c r="P41" s="433">
        <f t="shared" ref="P41" si="55">SUM(P42:P44)</f>
        <v>522</v>
      </c>
    </row>
    <row r="42" spans="1:16" s="74" customFormat="1" ht="14.25" customHeight="1" x14ac:dyDescent="0.2">
      <c r="A42" s="81" t="s">
        <v>203</v>
      </c>
      <c r="B42" s="425">
        <f t="shared" si="49"/>
        <v>13397</v>
      </c>
      <c r="C42" s="425">
        <f t="shared" si="50"/>
        <v>2532</v>
      </c>
      <c r="D42" s="425">
        <f t="shared" si="51"/>
        <v>10865</v>
      </c>
      <c r="E42" s="425"/>
      <c r="F42" s="425">
        <v>13397</v>
      </c>
      <c r="G42" s="425">
        <v>2532</v>
      </c>
      <c r="H42" s="425">
        <v>10865</v>
      </c>
      <c r="I42" s="425"/>
      <c r="J42" s="425" t="s">
        <v>8</v>
      </c>
      <c r="K42" s="425" t="s">
        <v>8</v>
      </c>
      <c r="L42" s="425" t="s">
        <v>8</v>
      </c>
      <c r="M42" s="425">
        <v>13397</v>
      </c>
      <c r="N42" s="425" t="s">
        <v>8</v>
      </c>
      <c r="O42" s="425" t="s">
        <v>8</v>
      </c>
      <c r="P42" s="425" t="s">
        <v>8</v>
      </c>
    </row>
    <row r="43" spans="1:16" s="74" customFormat="1" ht="14.25" customHeight="1" x14ac:dyDescent="0.2">
      <c r="A43" s="88" t="s">
        <v>190</v>
      </c>
      <c r="B43" s="434">
        <f t="shared" si="49"/>
        <v>16945</v>
      </c>
      <c r="C43" s="434">
        <f t="shared" si="50"/>
        <v>4104</v>
      </c>
      <c r="D43" s="434">
        <f t="shared" si="51"/>
        <v>12841</v>
      </c>
      <c r="E43" s="434"/>
      <c r="F43" s="434">
        <v>16945</v>
      </c>
      <c r="G43" s="434">
        <v>4104</v>
      </c>
      <c r="H43" s="434">
        <v>12841</v>
      </c>
      <c r="I43" s="434"/>
      <c r="J43" s="425" t="s">
        <v>8</v>
      </c>
      <c r="K43" s="425" t="s">
        <v>8</v>
      </c>
      <c r="L43" s="425" t="s">
        <v>8</v>
      </c>
      <c r="M43" s="434">
        <v>16945</v>
      </c>
      <c r="N43" s="425" t="s">
        <v>8</v>
      </c>
      <c r="O43" s="425" t="s">
        <v>8</v>
      </c>
      <c r="P43" s="425" t="s">
        <v>8</v>
      </c>
    </row>
    <row r="44" spans="1:16" s="74" customFormat="1" ht="14.25" customHeight="1" thickBot="1" x14ac:dyDescent="0.25">
      <c r="A44" s="91" t="s">
        <v>173</v>
      </c>
      <c r="B44" s="435">
        <f t="shared" si="49"/>
        <v>1231</v>
      </c>
      <c r="C44" s="435">
        <f t="shared" si="50"/>
        <v>709</v>
      </c>
      <c r="D44" s="435">
        <f t="shared" si="51"/>
        <v>522</v>
      </c>
      <c r="E44" s="435"/>
      <c r="F44" s="435" t="s">
        <v>8</v>
      </c>
      <c r="G44" s="435" t="s">
        <v>8</v>
      </c>
      <c r="H44" s="435" t="s">
        <v>8</v>
      </c>
      <c r="I44" s="435"/>
      <c r="J44" s="435" t="s">
        <v>8</v>
      </c>
      <c r="K44" s="435" t="s">
        <v>8</v>
      </c>
      <c r="L44" s="435" t="s">
        <v>8</v>
      </c>
      <c r="M44" s="435">
        <v>1231</v>
      </c>
      <c r="N44" s="435">
        <v>1231</v>
      </c>
      <c r="O44" s="435">
        <v>709</v>
      </c>
      <c r="P44" s="435">
        <v>522</v>
      </c>
    </row>
    <row r="45" spans="1:16" ht="15" customHeight="1" x14ac:dyDescent="0.2">
      <c r="A45" s="142" t="s">
        <v>18</v>
      </c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</row>
    <row r="46" spans="1:16" ht="15" customHeight="1" x14ac:dyDescent="0.2">
      <c r="A46" s="13" t="s">
        <v>24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</row>
    <row r="47" spans="1:16" x14ac:dyDescent="0.2">
      <c r="B47" s="482"/>
      <c r="C47" s="482"/>
      <c r="D47" s="482"/>
      <c r="E47" s="482"/>
      <c r="I47" s="482"/>
      <c r="J47" s="482"/>
      <c r="K47" s="482"/>
      <c r="L47" s="482"/>
      <c r="M47" s="482"/>
      <c r="N47" s="482"/>
      <c r="O47" s="482"/>
      <c r="P47" s="482"/>
    </row>
    <row r="48" spans="1:16" x14ac:dyDescent="0.2">
      <c r="B48" s="482"/>
      <c r="C48" s="482"/>
      <c r="D48" s="482"/>
      <c r="E48" s="482"/>
      <c r="I48" s="482"/>
      <c r="J48" s="482"/>
      <c r="K48" s="482"/>
      <c r="L48" s="482"/>
      <c r="M48" s="482"/>
      <c r="N48" s="482"/>
      <c r="O48" s="482"/>
      <c r="P48" s="482"/>
    </row>
    <row r="49" spans="2:16" x14ac:dyDescent="0.2">
      <c r="B49" s="482"/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</row>
    <row r="50" spans="2:16" x14ac:dyDescent="0.2">
      <c r="B50" s="48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</row>
    <row r="51" spans="2:16" x14ac:dyDescent="0.2">
      <c r="B51" s="482"/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</row>
    <row r="52" spans="2:16" x14ac:dyDescent="0.2">
      <c r="B52" s="482"/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</row>
    <row r="53" spans="2:16" x14ac:dyDescent="0.2">
      <c r="B53" s="482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</row>
    <row r="54" spans="2:16" x14ac:dyDescent="0.2">
      <c r="B54" s="482"/>
      <c r="C54" s="482"/>
      <c r="D54" s="482"/>
      <c r="E54" s="482"/>
      <c r="F54" s="482"/>
      <c r="G54" s="482"/>
      <c r="H54" s="482"/>
      <c r="I54" s="482"/>
      <c r="J54" s="482"/>
      <c r="K54" s="482"/>
      <c r="L54" s="482"/>
      <c r="M54" s="482"/>
      <c r="N54" s="482"/>
      <c r="O54" s="482"/>
      <c r="P54" s="482"/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hyperlinks>
    <hyperlink ref="Q2" location="Contenido!A1" display="Contenido"/>
  </hyperlinks>
  <printOptions horizontalCentered="1"/>
  <pageMargins left="0.59055118110236227" right="0.59055118110236227" top="0.59055118110236227" bottom="0.23622047244094491" header="0" footer="0"/>
  <pageSetup scale="86" orientation="landscape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R31"/>
  <sheetViews>
    <sheetView showGridLines="0" zoomScaleNormal="100" zoomScaleSheetLayoutView="100" workbookViewId="0">
      <selection activeCell="R24" sqref="R24"/>
    </sheetView>
  </sheetViews>
  <sheetFormatPr baseColWidth="10" defaultColWidth="11" defaultRowHeight="12.75" x14ac:dyDescent="0.2"/>
  <cols>
    <col min="1" max="1" width="11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8" width="11" style="527"/>
    <col min="19" max="16384" width="11" style="134"/>
  </cols>
  <sheetData>
    <row r="1" spans="1:18" ht="15" customHeight="1" x14ac:dyDescent="0.25">
      <c r="A1" s="796" t="s">
        <v>849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8" ht="15" customHeight="1" x14ac:dyDescent="0.25">
      <c r="A2" s="834" t="s">
        <v>493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484" t="s">
        <v>612</v>
      </c>
    </row>
    <row r="3" spans="1:18" ht="15" x14ac:dyDescent="0.25">
      <c r="A3" s="797" t="s">
        <v>500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8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8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8" s="503" customFormat="1" ht="29.25" customHeight="1" x14ac:dyDescent="0.25">
      <c r="A6" s="804" t="s">
        <v>256</v>
      </c>
      <c r="B6" s="853" t="s">
        <v>495</v>
      </c>
      <c r="C6" s="853"/>
      <c r="D6" s="853"/>
      <c r="E6" s="696"/>
      <c r="F6" s="853" t="s">
        <v>496</v>
      </c>
      <c r="G6" s="854"/>
      <c r="H6" s="854"/>
      <c r="I6" s="701"/>
      <c r="J6" s="853" t="s">
        <v>497</v>
      </c>
      <c r="K6" s="853"/>
      <c r="L6" s="853"/>
      <c r="M6" s="701"/>
      <c r="N6" s="853" t="s">
        <v>498</v>
      </c>
      <c r="O6" s="854"/>
      <c r="P6" s="854"/>
      <c r="Q6" s="629"/>
      <c r="R6" s="629"/>
    </row>
    <row r="7" spans="1:18" s="503" customFormat="1" ht="27.75" customHeight="1" x14ac:dyDescent="0.25">
      <c r="A7" s="804"/>
      <c r="B7" s="703" t="s">
        <v>0</v>
      </c>
      <c r="C7" s="704" t="s">
        <v>15</v>
      </c>
      <c r="D7" s="704" t="s">
        <v>16</v>
      </c>
      <c r="E7" s="705"/>
      <c r="F7" s="703" t="s">
        <v>0</v>
      </c>
      <c r="G7" s="704" t="s">
        <v>15</v>
      </c>
      <c r="H7" s="704" t="s">
        <v>16</v>
      </c>
      <c r="I7" s="701"/>
      <c r="J7" s="703" t="s">
        <v>0</v>
      </c>
      <c r="K7" s="704" t="s">
        <v>15</v>
      </c>
      <c r="L7" s="704" t="s">
        <v>16</v>
      </c>
      <c r="M7" s="701"/>
      <c r="N7" s="703" t="s">
        <v>0</v>
      </c>
      <c r="O7" s="704" t="s">
        <v>15</v>
      </c>
      <c r="P7" s="704" t="s">
        <v>16</v>
      </c>
      <c r="Q7" s="629"/>
      <c r="R7" s="629"/>
    </row>
    <row r="8" spans="1:18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31"/>
      <c r="R8" s="531"/>
    </row>
    <row r="9" spans="1:18" s="555" customFormat="1" x14ac:dyDescent="0.2">
      <c r="A9" s="173" t="s">
        <v>0</v>
      </c>
      <c r="B9" s="554">
        <f>SUM(B10:B28)</f>
        <v>20538</v>
      </c>
      <c r="C9" s="554">
        <f>SUM(C10:C28)</f>
        <v>7311</v>
      </c>
      <c r="D9" s="554">
        <f>SUM(D10:D28)</f>
        <v>13227</v>
      </c>
      <c r="E9" s="554"/>
      <c r="F9" s="554">
        <f>SUM(F10:F28)</f>
        <v>19343</v>
      </c>
      <c r="G9" s="554">
        <f>SUM(G10:G28)</f>
        <v>8287</v>
      </c>
      <c r="H9" s="554">
        <f>SUM(H10:H28)</f>
        <v>11056</v>
      </c>
      <c r="I9" s="554"/>
      <c r="J9" s="554">
        <f>SUM(J10:J28)</f>
        <v>10897</v>
      </c>
      <c r="K9" s="554">
        <f>SUM(K10:K28)</f>
        <v>4262</v>
      </c>
      <c r="L9" s="554">
        <f>SUM(L10:L28)</f>
        <v>6635</v>
      </c>
      <c r="M9" s="554"/>
      <c r="N9" s="554">
        <f>SUM(N10:N28)</f>
        <v>381</v>
      </c>
      <c r="O9" s="554">
        <f>SUM(O10:O28)</f>
        <v>164</v>
      </c>
      <c r="P9" s="554">
        <f>SUM(P10:P28)</f>
        <v>217</v>
      </c>
      <c r="Q9" s="557"/>
      <c r="R9" s="557"/>
    </row>
    <row r="10" spans="1:18" x14ac:dyDescent="0.2">
      <c r="A10" s="188">
        <v>12</v>
      </c>
      <c r="B10" s="534">
        <v>3</v>
      </c>
      <c r="C10" s="534">
        <v>1</v>
      </c>
      <c r="D10" s="534">
        <v>2</v>
      </c>
      <c r="E10" s="541"/>
      <c r="F10" s="541">
        <v>3</v>
      </c>
      <c r="G10" s="541">
        <v>2</v>
      </c>
      <c r="H10" s="541">
        <v>1</v>
      </c>
      <c r="I10" s="541"/>
      <c r="J10" s="541">
        <v>0</v>
      </c>
      <c r="K10" s="541">
        <v>0</v>
      </c>
      <c r="L10" s="541">
        <v>0</v>
      </c>
      <c r="M10" s="541"/>
      <c r="N10" s="541">
        <v>0</v>
      </c>
      <c r="O10" s="541">
        <v>0</v>
      </c>
      <c r="P10" s="541">
        <v>0</v>
      </c>
    </row>
    <row r="11" spans="1:18" x14ac:dyDescent="0.2">
      <c r="A11" s="188">
        <v>13</v>
      </c>
      <c r="B11" s="534">
        <v>10</v>
      </c>
      <c r="C11" s="534">
        <v>8</v>
      </c>
      <c r="D11" s="534">
        <v>2</v>
      </c>
      <c r="E11" s="541"/>
      <c r="F11" s="522">
        <v>9</v>
      </c>
      <c r="G11" s="522">
        <v>5</v>
      </c>
      <c r="H11" s="522">
        <v>4</v>
      </c>
      <c r="I11" s="541"/>
      <c r="J11" s="522">
        <v>0</v>
      </c>
      <c r="K11" s="522">
        <v>0</v>
      </c>
      <c r="L11" s="522">
        <v>0</v>
      </c>
      <c r="M11" s="541"/>
      <c r="N11" s="522">
        <v>0</v>
      </c>
      <c r="O11" s="522">
        <v>0</v>
      </c>
      <c r="P11" s="522">
        <v>0</v>
      </c>
    </row>
    <row r="12" spans="1:18" x14ac:dyDescent="0.2">
      <c r="A12" s="188">
        <v>14</v>
      </c>
      <c r="B12" s="534">
        <v>36</v>
      </c>
      <c r="C12" s="534">
        <v>19</v>
      </c>
      <c r="D12" s="534">
        <v>17</v>
      </c>
      <c r="E12" s="522"/>
      <c r="F12" s="522">
        <v>79</v>
      </c>
      <c r="G12" s="522">
        <v>54</v>
      </c>
      <c r="H12" s="522">
        <v>25</v>
      </c>
      <c r="I12" s="522"/>
      <c r="J12" s="522">
        <v>0</v>
      </c>
      <c r="K12" s="522">
        <v>0</v>
      </c>
      <c r="L12" s="522">
        <v>0</v>
      </c>
      <c r="M12" s="522"/>
      <c r="N12" s="522">
        <v>0</v>
      </c>
      <c r="O12" s="522">
        <v>0</v>
      </c>
      <c r="P12" s="522">
        <v>0</v>
      </c>
    </row>
    <row r="13" spans="1:18" x14ac:dyDescent="0.2">
      <c r="A13" s="188">
        <v>15</v>
      </c>
      <c r="B13" s="534">
        <v>90</v>
      </c>
      <c r="C13" s="534">
        <v>51</v>
      </c>
      <c r="D13" s="534">
        <v>39</v>
      </c>
      <c r="E13" s="541"/>
      <c r="F13" s="541">
        <v>292</v>
      </c>
      <c r="G13" s="541">
        <v>149</v>
      </c>
      <c r="H13" s="541">
        <v>143</v>
      </c>
      <c r="I13" s="541"/>
      <c r="J13" s="541">
        <v>0</v>
      </c>
      <c r="K13" s="541">
        <v>0</v>
      </c>
      <c r="L13" s="541">
        <v>0</v>
      </c>
      <c r="M13" s="541"/>
      <c r="N13" s="541">
        <v>0</v>
      </c>
      <c r="O13" s="541">
        <v>0</v>
      </c>
      <c r="P13" s="541">
        <v>0</v>
      </c>
    </row>
    <row r="14" spans="1:18" x14ac:dyDescent="0.2">
      <c r="A14" s="188">
        <v>16</v>
      </c>
      <c r="B14" s="534">
        <v>141</v>
      </c>
      <c r="C14" s="534">
        <v>70</v>
      </c>
      <c r="D14" s="534">
        <v>71</v>
      </c>
      <c r="E14" s="541"/>
      <c r="F14" s="541">
        <v>501</v>
      </c>
      <c r="G14" s="541">
        <v>244</v>
      </c>
      <c r="H14" s="541">
        <v>257</v>
      </c>
      <c r="I14" s="541"/>
      <c r="J14" s="541">
        <v>31</v>
      </c>
      <c r="K14" s="541">
        <v>13</v>
      </c>
      <c r="L14" s="541">
        <v>18</v>
      </c>
      <c r="M14" s="541"/>
      <c r="N14" s="541">
        <v>0</v>
      </c>
      <c r="O14" s="541">
        <v>0</v>
      </c>
      <c r="P14" s="541">
        <v>0</v>
      </c>
    </row>
    <row r="15" spans="1:18" x14ac:dyDescent="0.2">
      <c r="A15" s="188">
        <v>17</v>
      </c>
      <c r="B15" s="534">
        <v>151</v>
      </c>
      <c r="C15" s="534">
        <v>69</v>
      </c>
      <c r="D15" s="534">
        <v>82</v>
      </c>
      <c r="E15" s="534"/>
      <c r="F15" s="522">
        <v>613</v>
      </c>
      <c r="G15" s="522">
        <v>379</v>
      </c>
      <c r="H15" s="522">
        <v>234</v>
      </c>
      <c r="I15" s="534"/>
      <c r="J15" s="522">
        <v>137</v>
      </c>
      <c r="K15" s="522">
        <v>76</v>
      </c>
      <c r="L15" s="522">
        <v>61</v>
      </c>
      <c r="M15" s="534"/>
      <c r="N15" s="522">
        <v>5</v>
      </c>
      <c r="O15" s="522">
        <v>3</v>
      </c>
      <c r="P15" s="522">
        <v>2</v>
      </c>
    </row>
    <row r="16" spans="1:18" x14ac:dyDescent="0.2">
      <c r="A16" s="188">
        <v>18</v>
      </c>
      <c r="B16" s="534">
        <v>146</v>
      </c>
      <c r="C16" s="534">
        <v>91</v>
      </c>
      <c r="D16" s="534">
        <v>55</v>
      </c>
      <c r="E16" s="534"/>
      <c r="F16" s="534">
        <v>605</v>
      </c>
      <c r="G16" s="534">
        <v>309</v>
      </c>
      <c r="H16" s="534">
        <v>296</v>
      </c>
      <c r="I16" s="534"/>
      <c r="J16" s="534">
        <v>320</v>
      </c>
      <c r="K16" s="534">
        <v>153</v>
      </c>
      <c r="L16" s="534">
        <v>167</v>
      </c>
      <c r="M16" s="534"/>
      <c r="N16" s="534">
        <v>11</v>
      </c>
      <c r="O16" s="534">
        <v>6</v>
      </c>
      <c r="P16" s="534">
        <v>5</v>
      </c>
    </row>
    <row r="17" spans="1:18" x14ac:dyDescent="0.2">
      <c r="A17" s="188">
        <v>19</v>
      </c>
      <c r="B17" s="534">
        <v>171</v>
      </c>
      <c r="C17" s="534">
        <v>77</v>
      </c>
      <c r="D17" s="534">
        <v>94</v>
      </c>
      <c r="E17" s="534"/>
      <c r="F17" s="534">
        <v>728</v>
      </c>
      <c r="G17" s="534">
        <v>404</v>
      </c>
      <c r="H17" s="534">
        <v>324</v>
      </c>
      <c r="I17" s="534"/>
      <c r="J17" s="534">
        <v>467</v>
      </c>
      <c r="K17" s="534">
        <v>229</v>
      </c>
      <c r="L17" s="534">
        <v>238</v>
      </c>
      <c r="M17" s="534"/>
      <c r="N17" s="534">
        <v>16</v>
      </c>
      <c r="O17" s="534">
        <v>9</v>
      </c>
      <c r="P17" s="534">
        <v>7</v>
      </c>
    </row>
    <row r="18" spans="1:18" x14ac:dyDescent="0.2">
      <c r="A18" s="188">
        <v>20</v>
      </c>
      <c r="B18" s="534">
        <v>167</v>
      </c>
      <c r="C18" s="534">
        <v>76</v>
      </c>
      <c r="D18" s="534">
        <v>91</v>
      </c>
      <c r="E18" s="534"/>
      <c r="F18" s="534">
        <v>706</v>
      </c>
      <c r="G18" s="534">
        <v>356</v>
      </c>
      <c r="H18" s="534">
        <v>350</v>
      </c>
      <c r="I18" s="534"/>
      <c r="J18" s="534">
        <v>541</v>
      </c>
      <c r="K18" s="534">
        <v>248</v>
      </c>
      <c r="L18" s="534">
        <v>293</v>
      </c>
      <c r="M18" s="534"/>
      <c r="N18" s="534">
        <v>19</v>
      </c>
      <c r="O18" s="534">
        <v>10</v>
      </c>
      <c r="P18" s="534">
        <v>9</v>
      </c>
    </row>
    <row r="19" spans="1:18" x14ac:dyDescent="0.2">
      <c r="A19" s="188">
        <v>21</v>
      </c>
      <c r="B19" s="534">
        <v>228</v>
      </c>
      <c r="C19" s="534">
        <v>97</v>
      </c>
      <c r="D19" s="534">
        <v>131</v>
      </c>
      <c r="E19" s="534"/>
      <c r="F19" s="534">
        <v>683</v>
      </c>
      <c r="G19" s="534">
        <v>351</v>
      </c>
      <c r="H19" s="534">
        <v>332</v>
      </c>
      <c r="I19" s="534"/>
      <c r="J19" s="534">
        <v>560</v>
      </c>
      <c r="K19" s="534">
        <v>242</v>
      </c>
      <c r="L19" s="534">
        <v>318</v>
      </c>
      <c r="M19" s="534"/>
      <c r="N19" s="534">
        <v>20</v>
      </c>
      <c r="O19" s="534">
        <v>9</v>
      </c>
      <c r="P19" s="534">
        <v>11</v>
      </c>
    </row>
    <row r="20" spans="1:18" x14ac:dyDescent="0.2">
      <c r="A20" s="188">
        <v>22</v>
      </c>
      <c r="B20" s="534">
        <v>235</v>
      </c>
      <c r="C20" s="534">
        <v>103</v>
      </c>
      <c r="D20" s="534">
        <v>132</v>
      </c>
      <c r="E20" s="541"/>
      <c r="F20" s="522">
        <v>663</v>
      </c>
      <c r="G20" s="522">
        <v>286</v>
      </c>
      <c r="H20" s="522">
        <v>377</v>
      </c>
      <c r="I20" s="541"/>
      <c r="J20" s="522">
        <v>563</v>
      </c>
      <c r="K20" s="522">
        <v>245</v>
      </c>
      <c r="L20" s="522">
        <v>318</v>
      </c>
      <c r="M20" s="541"/>
      <c r="N20" s="522">
        <v>20</v>
      </c>
      <c r="O20" s="522">
        <v>9</v>
      </c>
      <c r="P20" s="522">
        <v>11</v>
      </c>
    </row>
    <row r="21" spans="1:18" x14ac:dyDescent="0.2">
      <c r="A21" s="188">
        <v>23</v>
      </c>
      <c r="B21" s="534">
        <v>275</v>
      </c>
      <c r="C21" s="534">
        <v>136</v>
      </c>
      <c r="D21" s="534">
        <v>139</v>
      </c>
      <c r="E21" s="534"/>
      <c r="F21" s="534">
        <v>737</v>
      </c>
      <c r="G21" s="534">
        <v>364</v>
      </c>
      <c r="H21" s="534">
        <v>373</v>
      </c>
      <c r="I21" s="534"/>
      <c r="J21" s="534">
        <v>515</v>
      </c>
      <c r="K21" s="534">
        <v>187</v>
      </c>
      <c r="L21" s="534">
        <v>328</v>
      </c>
      <c r="M21" s="534"/>
      <c r="N21" s="534">
        <v>18</v>
      </c>
      <c r="O21" s="534">
        <v>7</v>
      </c>
      <c r="P21" s="534">
        <v>11</v>
      </c>
    </row>
    <row r="22" spans="1:18" x14ac:dyDescent="0.2">
      <c r="A22" s="188">
        <v>24</v>
      </c>
      <c r="B22" s="534">
        <v>299</v>
      </c>
      <c r="C22" s="534">
        <v>126</v>
      </c>
      <c r="D22" s="534">
        <v>173</v>
      </c>
      <c r="E22" s="534"/>
      <c r="F22" s="534">
        <v>706</v>
      </c>
      <c r="G22" s="534">
        <v>348</v>
      </c>
      <c r="H22" s="534">
        <v>358</v>
      </c>
      <c r="I22" s="534"/>
      <c r="J22" s="534">
        <v>545</v>
      </c>
      <c r="K22" s="534">
        <v>231</v>
      </c>
      <c r="L22" s="534">
        <v>314</v>
      </c>
      <c r="M22" s="534"/>
      <c r="N22" s="534">
        <v>19</v>
      </c>
      <c r="O22" s="534">
        <v>9</v>
      </c>
      <c r="P22" s="534">
        <v>10</v>
      </c>
    </row>
    <row r="23" spans="1:18" x14ac:dyDescent="0.2">
      <c r="A23" s="165" t="s">
        <v>236</v>
      </c>
      <c r="B23" s="534">
        <v>1991</v>
      </c>
      <c r="C23" s="534">
        <v>761</v>
      </c>
      <c r="D23" s="534">
        <v>1230</v>
      </c>
      <c r="E23" s="534"/>
      <c r="F23" s="534">
        <v>3454</v>
      </c>
      <c r="G23" s="534">
        <v>1487</v>
      </c>
      <c r="H23" s="534">
        <v>1967</v>
      </c>
      <c r="I23" s="534"/>
      <c r="J23" s="534">
        <v>2568</v>
      </c>
      <c r="K23" s="534">
        <v>995</v>
      </c>
      <c r="L23" s="534">
        <v>1573</v>
      </c>
      <c r="M23" s="534"/>
      <c r="N23" s="534">
        <v>90</v>
      </c>
      <c r="O23" s="534">
        <v>38</v>
      </c>
      <c r="P23" s="534">
        <v>52</v>
      </c>
    </row>
    <row r="24" spans="1:18" x14ac:dyDescent="0.2">
      <c r="A24" s="165" t="s">
        <v>237</v>
      </c>
      <c r="B24" s="534">
        <v>3115</v>
      </c>
      <c r="C24" s="534">
        <v>1092</v>
      </c>
      <c r="D24" s="534">
        <v>2023</v>
      </c>
      <c r="E24" s="534"/>
      <c r="F24" s="534">
        <v>3430</v>
      </c>
      <c r="G24" s="534">
        <v>1340</v>
      </c>
      <c r="H24" s="534">
        <v>2090</v>
      </c>
      <c r="I24" s="534"/>
      <c r="J24" s="534">
        <v>1894</v>
      </c>
      <c r="K24" s="534">
        <v>703</v>
      </c>
      <c r="L24" s="534">
        <v>1191</v>
      </c>
      <c r="M24" s="534"/>
      <c r="N24" s="534">
        <v>67</v>
      </c>
      <c r="O24" s="534">
        <v>28</v>
      </c>
      <c r="P24" s="534">
        <v>39</v>
      </c>
    </row>
    <row r="25" spans="1:18" x14ac:dyDescent="0.2">
      <c r="A25" s="165" t="s">
        <v>238</v>
      </c>
      <c r="B25" s="534">
        <v>3963</v>
      </c>
      <c r="C25" s="534">
        <v>1340</v>
      </c>
      <c r="D25" s="534">
        <v>2623</v>
      </c>
      <c r="E25" s="534"/>
      <c r="F25" s="534">
        <v>2859</v>
      </c>
      <c r="G25" s="534">
        <v>1017</v>
      </c>
      <c r="H25" s="534">
        <v>1842</v>
      </c>
      <c r="I25" s="534"/>
      <c r="J25" s="534">
        <v>1314</v>
      </c>
      <c r="K25" s="534">
        <v>418</v>
      </c>
      <c r="L25" s="534">
        <v>896</v>
      </c>
      <c r="M25" s="534"/>
      <c r="N25" s="534">
        <v>46</v>
      </c>
      <c r="O25" s="534">
        <v>16</v>
      </c>
      <c r="P25" s="534">
        <v>30</v>
      </c>
    </row>
    <row r="26" spans="1:18" x14ac:dyDescent="0.2">
      <c r="A26" s="165" t="s">
        <v>239</v>
      </c>
      <c r="B26" s="534">
        <v>3123</v>
      </c>
      <c r="C26" s="534">
        <v>1009</v>
      </c>
      <c r="D26" s="534">
        <v>2114</v>
      </c>
      <c r="E26" s="534"/>
      <c r="F26" s="534">
        <v>1790</v>
      </c>
      <c r="G26" s="534">
        <v>670</v>
      </c>
      <c r="H26" s="534">
        <v>1120</v>
      </c>
      <c r="I26" s="534"/>
      <c r="J26" s="534">
        <v>724</v>
      </c>
      <c r="K26" s="534">
        <v>239</v>
      </c>
      <c r="L26" s="534">
        <v>485</v>
      </c>
      <c r="M26" s="534"/>
      <c r="N26" s="534">
        <v>25</v>
      </c>
      <c r="O26" s="534">
        <v>9</v>
      </c>
      <c r="P26" s="534">
        <v>16</v>
      </c>
    </row>
    <row r="27" spans="1:18" x14ac:dyDescent="0.2">
      <c r="A27" s="165" t="s">
        <v>240</v>
      </c>
      <c r="B27" s="534">
        <v>2244</v>
      </c>
      <c r="C27" s="534">
        <v>709</v>
      </c>
      <c r="D27" s="534">
        <v>1535</v>
      </c>
      <c r="E27" s="534"/>
      <c r="F27" s="534">
        <v>793</v>
      </c>
      <c r="G27" s="534">
        <v>272</v>
      </c>
      <c r="H27" s="534">
        <v>521</v>
      </c>
      <c r="I27" s="534"/>
      <c r="J27" s="534">
        <v>401</v>
      </c>
      <c r="K27" s="534">
        <v>156</v>
      </c>
      <c r="L27" s="534">
        <v>245</v>
      </c>
      <c r="M27" s="534"/>
      <c r="N27" s="534">
        <v>14</v>
      </c>
      <c r="O27" s="534">
        <v>6</v>
      </c>
      <c r="P27" s="534">
        <v>8</v>
      </c>
    </row>
    <row r="28" spans="1:18" ht="13.5" thickBot="1" x14ac:dyDescent="0.25">
      <c r="A28" s="166" t="s">
        <v>241</v>
      </c>
      <c r="B28" s="535">
        <v>4150</v>
      </c>
      <c r="C28" s="535">
        <v>1476</v>
      </c>
      <c r="D28" s="535">
        <v>2674</v>
      </c>
      <c r="E28" s="535"/>
      <c r="F28" s="535">
        <v>692</v>
      </c>
      <c r="G28" s="535">
        <v>250</v>
      </c>
      <c r="H28" s="535">
        <v>442</v>
      </c>
      <c r="I28" s="535"/>
      <c r="J28" s="535">
        <v>317</v>
      </c>
      <c r="K28" s="535">
        <v>127</v>
      </c>
      <c r="L28" s="535">
        <v>190</v>
      </c>
      <c r="M28" s="535"/>
      <c r="N28" s="535">
        <v>11</v>
      </c>
      <c r="O28" s="535">
        <v>5</v>
      </c>
      <c r="P28" s="535">
        <v>6</v>
      </c>
    </row>
    <row r="29" spans="1:18" s="371" customFormat="1" ht="15" customHeight="1" x14ac:dyDescent="0.2">
      <c r="A29" s="802" t="s">
        <v>501</v>
      </c>
      <c r="B29" s="802"/>
      <c r="C29" s="802"/>
      <c r="D29" s="802"/>
      <c r="E29" s="802"/>
      <c r="F29" s="802"/>
      <c r="G29" s="802"/>
      <c r="H29" s="802"/>
      <c r="I29" s="802"/>
      <c r="J29" s="802"/>
      <c r="K29" s="802"/>
      <c r="L29" s="802"/>
      <c r="M29" s="802"/>
      <c r="N29" s="802"/>
      <c r="O29" s="802"/>
      <c r="P29" s="802"/>
      <c r="Q29" s="643"/>
      <c r="R29" s="643"/>
    </row>
    <row r="30" spans="1:18" s="371" customFormat="1" ht="15" customHeight="1" x14ac:dyDescent="0.2">
      <c r="A30" s="803"/>
      <c r="B30" s="803"/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03"/>
      <c r="O30" s="803"/>
      <c r="P30" s="803"/>
      <c r="Q30" s="643"/>
      <c r="R30" s="643"/>
    </row>
    <row r="31" spans="1:18" s="371" customFormat="1" ht="15" customHeight="1" x14ac:dyDescent="0.2">
      <c r="A31" s="35" t="s">
        <v>24</v>
      </c>
      <c r="B31" s="542"/>
      <c r="C31" s="542"/>
      <c r="D31" s="542"/>
      <c r="E31" s="542"/>
      <c r="F31" s="542"/>
      <c r="G31" s="542"/>
      <c r="H31" s="542"/>
      <c r="I31" s="542"/>
      <c r="J31" s="542"/>
      <c r="K31" s="542"/>
      <c r="L31" s="542"/>
      <c r="M31" s="542"/>
      <c r="N31" s="542"/>
      <c r="O31" s="542"/>
      <c r="P31" s="542"/>
      <c r="Q31" s="643"/>
      <c r="R31" s="643"/>
    </row>
  </sheetData>
  <mergeCells count="11">
    <mergeCell ref="A29:P30"/>
    <mergeCell ref="A2:P2"/>
    <mergeCell ref="A1:P1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E10:P10 M9 E12:P15 E11 I11 M11 B10:D28">
    <cfRule type="cellIs" dxfId="35" priority="29" operator="equal">
      <formula>0</formula>
    </cfRule>
  </conditionalFormatting>
  <conditionalFormatting sqref="J11:L11">
    <cfRule type="cellIs" dxfId="34" priority="18" operator="equal">
      <formula>0</formula>
    </cfRule>
  </conditionalFormatting>
  <conditionalFormatting sqref="F20:H20">
    <cfRule type="cellIs" dxfId="33" priority="11" operator="equal">
      <formula>0</formula>
    </cfRule>
  </conditionalFormatting>
  <conditionalFormatting sqref="B9:I9">
    <cfRule type="cellIs" dxfId="32" priority="25" operator="equal">
      <formula>0</formula>
    </cfRule>
  </conditionalFormatting>
  <conditionalFormatting sqref="N11:P11">
    <cfRule type="cellIs" dxfId="31" priority="17" operator="equal">
      <formula>0</formula>
    </cfRule>
  </conditionalFormatting>
  <conditionalFormatting sqref="F11:H11">
    <cfRule type="cellIs" dxfId="30" priority="19" operator="equal">
      <formula>0</formula>
    </cfRule>
  </conditionalFormatting>
  <conditionalFormatting sqref="E20 I20 M20">
    <cfRule type="cellIs" dxfId="29" priority="13" operator="equal">
      <formula>0</formula>
    </cfRule>
  </conditionalFormatting>
  <conditionalFormatting sqref="J20:L20">
    <cfRule type="cellIs" dxfId="28" priority="10" operator="equal">
      <formula>0</formula>
    </cfRule>
  </conditionalFormatting>
  <conditionalFormatting sqref="N20:P20">
    <cfRule type="cellIs" dxfId="27" priority="9" operator="equal">
      <formula>0</formula>
    </cfRule>
  </conditionalFormatting>
  <conditionalFormatting sqref="J9:L9">
    <cfRule type="cellIs" dxfId="26" priority="5" operator="equal">
      <formula>0</formula>
    </cfRule>
  </conditionalFormatting>
  <conditionalFormatting sqref="N9:P9">
    <cfRule type="cellIs" dxfId="25" priority="4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activeCell="G25" sqref="G25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632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53"/>
  <sheetViews>
    <sheetView showGridLines="0" zoomScaleNormal="100" zoomScaleSheetLayoutView="90" workbookViewId="0">
      <selection activeCell="A47" sqref="A47"/>
    </sheetView>
  </sheetViews>
  <sheetFormatPr baseColWidth="10" defaultColWidth="9" defaultRowHeight="12" x14ac:dyDescent="0.2"/>
  <cols>
    <col min="1" max="1" width="42.125" style="194" customWidth="1"/>
    <col min="2" max="13" width="6.375" style="194" customWidth="1"/>
    <col min="14" max="247" width="11" style="194" customWidth="1"/>
    <col min="248" max="16384" width="9" style="194"/>
  </cols>
  <sheetData>
    <row r="1" spans="1:14" ht="15" customHeight="1" x14ac:dyDescent="0.25">
      <c r="A1" s="855" t="s">
        <v>848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4" ht="14.25" customHeight="1" x14ac:dyDescent="0.25">
      <c r="A2" s="855" t="s">
        <v>444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353" t="s">
        <v>612</v>
      </c>
    </row>
    <row r="3" spans="1:14" s="74" customFormat="1" ht="15" x14ac:dyDescent="0.25">
      <c r="A3" s="782" t="s">
        <v>204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</row>
    <row r="5" spans="1:14" ht="15" x14ac:dyDescent="0.25">
      <c r="A5" s="857" t="s">
        <v>97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</row>
    <row r="6" spans="1:14" s="717" customFormat="1" ht="20.25" customHeight="1" x14ac:dyDescent="0.25">
      <c r="A6" s="715" t="s">
        <v>225</v>
      </c>
      <c r="B6" s="716">
        <v>2010</v>
      </c>
      <c r="C6" s="716">
        <v>2011</v>
      </c>
      <c r="D6" s="716">
        <v>2012</v>
      </c>
      <c r="E6" s="716">
        <v>2013</v>
      </c>
      <c r="F6" s="716">
        <v>2014</v>
      </c>
      <c r="G6" s="716">
        <v>2015</v>
      </c>
      <c r="H6" s="716">
        <v>2016</v>
      </c>
      <c r="I6" s="716">
        <v>2017</v>
      </c>
      <c r="J6" s="716">
        <v>2018</v>
      </c>
      <c r="K6" s="716">
        <v>2019</v>
      </c>
      <c r="L6" s="716">
        <v>2020</v>
      </c>
      <c r="M6" s="716">
        <v>2021</v>
      </c>
    </row>
    <row r="7" spans="1:14" ht="5.25" customHeight="1" x14ac:dyDescent="0.2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4" s="720" customFormat="1" ht="12.75" x14ac:dyDescent="0.2">
      <c r="A8" s="264" t="s">
        <v>248</v>
      </c>
      <c r="B8" s="718">
        <v>57.474953255379127</v>
      </c>
      <c r="C8" s="718">
        <v>59.613081144321569</v>
      </c>
      <c r="D8" s="718">
        <v>58.726606561988469</v>
      </c>
      <c r="E8" s="718">
        <v>60.485398722913772</v>
      </c>
      <c r="F8" s="719">
        <v>62.976702774892409</v>
      </c>
      <c r="G8" s="719">
        <v>64.106309653812872</v>
      </c>
      <c r="H8" s="719">
        <v>64.217395433393477</v>
      </c>
      <c r="I8" s="719">
        <v>66.221618164374803</v>
      </c>
      <c r="J8" s="719">
        <v>84.548147752749017</v>
      </c>
      <c r="K8" s="719">
        <v>90.547107628131158</v>
      </c>
      <c r="L8" s="718">
        <v>91.9</v>
      </c>
      <c r="M8" s="718">
        <v>88.175974579814095</v>
      </c>
    </row>
    <row r="9" spans="1:14" ht="12.75" x14ac:dyDescent="0.2">
      <c r="A9" s="81" t="s">
        <v>163</v>
      </c>
      <c r="B9" s="265">
        <v>56.595875310468003</v>
      </c>
      <c r="C9" s="265">
        <v>58.884648597453968</v>
      </c>
      <c r="D9" s="265">
        <v>58.418411656344162</v>
      </c>
      <c r="E9" s="265">
        <v>60.153395681463209</v>
      </c>
      <c r="F9" s="266">
        <v>62.495109876026923</v>
      </c>
      <c r="G9" s="266">
        <v>63.402873310547292</v>
      </c>
      <c r="H9" s="266">
        <v>63.598746421739541</v>
      </c>
      <c r="I9" s="266">
        <v>65.599999999999994</v>
      </c>
      <c r="J9" s="266">
        <v>83.9</v>
      </c>
      <c r="K9" s="266">
        <v>90.014587770637931</v>
      </c>
      <c r="L9" s="265">
        <v>91.5</v>
      </c>
      <c r="M9" s="265">
        <v>87.513534964190612</v>
      </c>
    </row>
    <row r="10" spans="1:14" ht="15.75" customHeight="1" x14ac:dyDescent="0.2">
      <c r="A10" s="81" t="s">
        <v>319</v>
      </c>
      <c r="B10" s="265">
        <v>0.87907794491111546</v>
      </c>
      <c r="C10" s="265">
        <v>0.72843254686760084</v>
      </c>
      <c r="D10" s="265">
        <v>0.30819490564431573</v>
      </c>
      <c r="E10" s="265">
        <v>0.33200304145056325</v>
      </c>
      <c r="F10" s="266">
        <v>0.48159289886549117</v>
      </c>
      <c r="G10" s="266">
        <v>0.70343634326558968</v>
      </c>
      <c r="H10" s="266">
        <v>0.61864901165393649</v>
      </c>
      <c r="I10" s="266">
        <v>0.6116085705148705</v>
      </c>
      <c r="J10" s="266">
        <v>0.62319846268816059</v>
      </c>
      <c r="K10" s="266">
        <v>0.53251985749322051</v>
      </c>
      <c r="L10" s="265">
        <v>0.44178183095258083</v>
      </c>
      <c r="M10" s="265">
        <v>0.66243961562348863</v>
      </c>
    </row>
    <row r="11" spans="1:14" ht="5.25" customHeight="1" x14ac:dyDescent="0.2">
      <c r="A11" s="267"/>
      <c r="B11" s="265"/>
      <c r="C11" s="265"/>
      <c r="D11" s="265"/>
      <c r="E11" s="265"/>
      <c r="F11" s="266"/>
      <c r="G11" s="266"/>
      <c r="H11" s="266"/>
      <c r="I11" s="266"/>
      <c r="J11" s="266"/>
      <c r="K11" s="266"/>
      <c r="L11" s="265"/>
      <c r="M11" s="265"/>
    </row>
    <row r="12" spans="1:14" s="720" customFormat="1" ht="12.75" x14ac:dyDescent="0.2">
      <c r="A12" s="264" t="s">
        <v>251</v>
      </c>
      <c r="B12" s="718">
        <v>93.098421425298852</v>
      </c>
      <c r="C12" s="718">
        <v>92.21459311151655</v>
      </c>
      <c r="D12" s="718">
        <v>90.734347523480537</v>
      </c>
      <c r="E12" s="718">
        <v>89.543280884341996</v>
      </c>
      <c r="F12" s="719">
        <v>89.851994512452521</v>
      </c>
      <c r="G12" s="719">
        <v>91.007170049907842</v>
      </c>
      <c r="H12" s="719">
        <v>90.637593857379201</v>
      </c>
      <c r="I12" s="719">
        <v>88.744723454919367</v>
      </c>
      <c r="J12" s="719">
        <v>102.30444143210271</v>
      </c>
      <c r="K12" s="719">
        <v>92.1539990058439</v>
      </c>
      <c r="L12" s="718">
        <v>93.5</v>
      </c>
      <c r="M12" s="718">
        <v>94.031328963466294</v>
      </c>
    </row>
    <row r="13" spans="1:14" ht="12.75" x14ac:dyDescent="0.2">
      <c r="A13" s="81" t="s">
        <v>163</v>
      </c>
      <c r="B13" s="265">
        <v>92.247351687561604</v>
      </c>
      <c r="C13" s="265">
        <v>91.37198646258409</v>
      </c>
      <c r="D13" s="265">
        <v>90.159947782288725</v>
      </c>
      <c r="E13" s="265">
        <v>88.967495952700673</v>
      </c>
      <c r="F13" s="266">
        <v>89.320388349514573</v>
      </c>
      <c r="G13" s="266">
        <v>90.639923591212991</v>
      </c>
      <c r="H13" s="266">
        <v>90.190754959770359</v>
      </c>
      <c r="I13" s="266">
        <v>88.5</v>
      </c>
      <c r="J13" s="266">
        <v>102.1</v>
      </c>
      <c r="K13" s="266">
        <v>91.934372385071086</v>
      </c>
      <c r="L13" s="265">
        <v>93.34125039102382</v>
      </c>
      <c r="M13" s="265">
        <v>93.854507842274529</v>
      </c>
    </row>
    <row r="14" spans="1:14" ht="15.75" customHeight="1" x14ac:dyDescent="0.2">
      <c r="A14" s="81" t="s">
        <v>319</v>
      </c>
      <c r="B14" s="265">
        <v>0.85106973773723738</v>
      </c>
      <c r="C14" s="265">
        <v>0.84260664893246617</v>
      </c>
      <c r="D14" s="265">
        <v>0.57439974119181214</v>
      </c>
      <c r="E14" s="265">
        <v>0.57578493164132616</v>
      </c>
      <c r="F14" s="266">
        <v>0.53160616293794849</v>
      </c>
      <c r="G14" s="266">
        <v>0.36724645869486261</v>
      </c>
      <c r="H14" s="266">
        <v>0.44683889760884626</v>
      </c>
      <c r="I14" s="266">
        <v>0.29359238012771943</v>
      </c>
      <c r="J14" s="266">
        <v>0.23124152778885254</v>
      </c>
      <c r="K14" s="266">
        <v>0.21962662077281417</v>
      </c>
      <c r="L14" s="265">
        <v>0.22822800584627478</v>
      </c>
      <c r="M14" s="265">
        <v>0.1768211211917709</v>
      </c>
    </row>
    <row r="15" spans="1:14" ht="5.25" customHeight="1" x14ac:dyDescent="0.2">
      <c r="A15" s="267"/>
      <c r="F15" s="266"/>
      <c r="G15" s="266"/>
      <c r="H15" s="266"/>
      <c r="I15" s="266"/>
      <c r="J15" s="266"/>
      <c r="K15" s="266"/>
      <c r="L15" s="265"/>
      <c r="M15" s="265"/>
    </row>
    <row r="16" spans="1:14" s="720" customFormat="1" ht="12.75" x14ac:dyDescent="0.2">
      <c r="A16" s="79" t="s">
        <v>165</v>
      </c>
      <c r="B16" s="718">
        <v>113.41947487211664</v>
      </c>
      <c r="C16" s="718">
        <v>111.91241462434714</v>
      </c>
      <c r="D16" s="718">
        <v>111.13859528985941</v>
      </c>
      <c r="E16" s="718">
        <v>109.40381390288061</v>
      </c>
      <c r="F16" s="719">
        <v>108.52007953969527</v>
      </c>
      <c r="G16" s="719">
        <v>106.7</v>
      </c>
      <c r="H16" s="719">
        <v>107.02762773977148</v>
      </c>
      <c r="I16" s="719">
        <v>106.60350215636412</v>
      </c>
      <c r="J16" s="719">
        <v>108.67719209963518</v>
      </c>
      <c r="K16" s="719">
        <v>110.89069976024852</v>
      </c>
      <c r="L16" s="718">
        <v>109.83781724945436</v>
      </c>
      <c r="M16" s="718">
        <v>108.85016664732396</v>
      </c>
    </row>
    <row r="17" spans="1:13" ht="12.75" x14ac:dyDescent="0.2">
      <c r="A17" s="81" t="s">
        <v>166</v>
      </c>
      <c r="B17" s="269">
        <v>107.63030160431535</v>
      </c>
      <c r="C17" s="269">
        <v>106.70930114481743</v>
      </c>
      <c r="D17" s="269">
        <v>105.07979856652601</v>
      </c>
      <c r="E17" s="269">
        <v>103.2962021880755</v>
      </c>
      <c r="F17" s="266">
        <v>101.98856514476336</v>
      </c>
      <c r="G17" s="266">
        <v>100.5</v>
      </c>
      <c r="H17" s="266">
        <v>100.06523934967618</v>
      </c>
      <c r="I17" s="266">
        <v>99.969511796293446</v>
      </c>
      <c r="J17" s="266">
        <v>101.52265334363713</v>
      </c>
      <c r="K17" s="266">
        <v>104.28207674515424</v>
      </c>
      <c r="L17" s="269">
        <v>102.2</v>
      </c>
      <c r="M17" s="269">
        <v>102.25176577891403</v>
      </c>
    </row>
    <row r="18" spans="1:13" ht="12.75" x14ac:dyDescent="0.2">
      <c r="A18" s="81" t="s">
        <v>167</v>
      </c>
      <c r="B18" s="269">
        <v>8.6925832004392037E-2</v>
      </c>
      <c r="C18" s="269">
        <v>8.918361670470952E-2</v>
      </c>
      <c r="D18" s="269">
        <v>7.7279424279818154E-2</v>
      </c>
      <c r="E18" s="269">
        <v>6.9725756779971892E-2</v>
      </c>
      <c r="F18" s="266">
        <v>7.0709602319849532E-2</v>
      </c>
      <c r="G18" s="266">
        <v>6.0193302583067897E-2</v>
      </c>
      <c r="H18" s="266">
        <v>5.6465781961094856E-2</v>
      </c>
      <c r="I18" s="266">
        <v>6.3859970471784794E-2</v>
      </c>
      <c r="J18" s="266">
        <v>6.0654529770141796E-2</v>
      </c>
      <c r="K18" s="266">
        <v>5.9342190933230281E-2</v>
      </c>
      <c r="L18" s="269">
        <v>5.7043095456714932E-2</v>
      </c>
      <c r="M18" s="269">
        <v>6.5430196779616492E-2</v>
      </c>
    </row>
    <row r="19" spans="1:13" ht="15.75" customHeight="1" x14ac:dyDescent="0.2">
      <c r="A19" s="81" t="s">
        <v>464</v>
      </c>
      <c r="B19" s="269">
        <v>2.8899026604968934</v>
      </c>
      <c r="C19" s="269">
        <v>2.6207621225700772</v>
      </c>
      <c r="D19" s="269">
        <v>3.6262920544326303</v>
      </c>
      <c r="E19" s="269">
        <v>3.6214099755035729</v>
      </c>
      <c r="F19" s="266">
        <v>4.1408455500469312</v>
      </c>
      <c r="G19" s="266">
        <v>4.0322672582634684</v>
      </c>
      <c r="H19" s="266">
        <v>4.6650634283953138</v>
      </c>
      <c r="I19" s="266">
        <v>4.3729412288788607</v>
      </c>
      <c r="J19" s="266">
        <v>4.7771058354150568</v>
      </c>
      <c r="K19" s="266">
        <v>4.432817044523631</v>
      </c>
      <c r="L19" s="269">
        <v>4.4729808523363106</v>
      </c>
      <c r="M19" s="269">
        <v>4.5863664896237655</v>
      </c>
    </row>
    <row r="20" spans="1:13" ht="12.75" x14ac:dyDescent="0.2">
      <c r="A20" s="81" t="s">
        <v>168</v>
      </c>
      <c r="B20" s="269">
        <v>1.1690326178836283</v>
      </c>
      <c r="C20" s="269">
        <v>1.0554130481812281</v>
      </c>
      <c r="D20" s="269">
        <v>1.0174375365212107</v>
      </c>
      <c r="E20" s="269">
        <v>1.0032761670007067</v>
      </c>
      <c r="F20" s="266">
        <v>0.84828713234684006</v>
      </c>
      <c r="G20" s="266">
        <v>0.7909491161388732</v>
      </c>
      <c r="H20" s="266">
        <v>0.6393456268264206</v>
      </c>
      <c r="I20" s="266">
        <v>0.60046424531950304</v>
      </c>
      <c r="J20" s="266">
        <v>0.50635300037740594</v>
      </c>
      <c r="K20" s="266">
        <v>0.38907060521636694</v>
      </c>
      <c r="L20" s="269">
        <v>0.29390563635705858</v>
      </c>
      <c r="M20" s="269">
        <v>0.17887231269785939</v>
      </c>
    </row>
    <row r="21" spans="1:13" ht="12.75" x14ac:dyDescent="0.2">
      <c r="A21" s="81" t="s">
        <v>458</v>
      </c>
      <c r="B21" s="269">
        <v>0.56273038613369586</v>
      </c>
      <c r="C21" s="269">
        <v>0.39735274769425027</v>
      </c>
      <c r="D21" s="269">
        <v>0.42368893660388673</v>
      </c>
      <c r="E21" s="269">
        <v>0.47828223359856542</v>
      </c>
      <c r="F21" s="266">
        <v>0.5485696567072198</v>
      </c>
      <c r="G21" s="266">
        <v>0.54128371337955761</v>
      </c>
      <c r="H21" s="266">
        <v>0.69581140878751546</v>
      </c>
      <c r="I21" s="266">
        <v>0.74420559228249561</v>
      </c>
      <c r="J21" s="266">
        <v>1.059657099725033</v>
      </c>
      <c r="K21" s="266">
        <v>1.0962688956612541</v>
      </c>
      <c r="L21" s="269">
        <v>1.1967908816328745</v>
      </c>
      <c r="M21" s="269">
        <v>1.2529994338922461</v>
      </c>
    </row>
    <row r="22" spans="1:13" ht="15.75" customHeight="1" x14ac:dyDescent="0.2">
      <c r="A22" s="81" t="s">
        <v>319</v>
      </c>
      <c r="B22" s="269">
        <v>1.080581771282668</v>
      </c>
      <c r="C22" s="269">
        <v>1.0404019443794452</v>
      </c>
      <c r="D22" s="269">
        <v>0.91409877149587238</v>
      </c>
      <c r="E22" s="269">
        <v>0.9349175819223029</v>
      </c>
      <c r="F22" s="266">
        <v>0.92310245351106801</v>
      </c>
      <c r="G22" s="266">
        <v>0.90654761769044678</v>
      </c>
      <c r="H22" s="266">
        <v>0.90570214412497152</v>
      </c>
      <c r="I22" s="266">
        <v>0.85251932311803169</v>
      </c>
      <c r="J22" s="266">
        <v>0.75076829071042184</v>
      </c>
      <c r="K22" s="266">
        <v>0.63112427875980626</v>
      </c>
      <c r="L22" s="269">
        <v>0.55171368887041472</v>
      </c>
      <c r="M22" s="269">
        <v>0.51473243541643687</v>
      </c>
    </row>
    <row r="23" spans="1:13" ht="5.25" customHeight="1" x14ac:dyDescent="0.2">
      <c r="A23" s="267"/>
      <c r="B23" s="270"/>
      <c r="C23" s="270"/>
      <c r="D23" s="270"/>
      <c r="E23" s="270"/>
      <c r="F23" s="266"/>
      <c r="G23" s="266"/>
      <c r="H23" s="266"/>
      <c r="J23" s="266"/>
      <c r="K23" s="266"/>
      <c r="L23" s="270"/>
      <c r="M23" s="270"/>
    </row>
    <row r="24" spans="1:13" s="720" customFormat="1" ht="12.75" x14ac:dyDescent="0.2">
      <c r="A24" s="79" t="s">
        <v>169</v>
      </c>
      <c r="B24" s="721">
        <v>103.1067201124972</v>
      </c>
      <c r="C24" s="721">
        <v>105.75905874078741</v>
      </c>
      <c r="D24" s="721">
        <v>108.52797428786197</v>
      </c>
      <c r="E24" s="721">
        <v>111.43032835100735</v>
      </c>
      <c r="F24" s="719">
        <v>116.06246124799678</v>
      </c>
      <c r="G24" s="719">
        <v>117.90321299648238</v>
      </c>
      <c r="H24" s="719">
        <v>119.99439316137146</v>
      </c>
      <c r="I24" s="719">
        <v>123.83488881163763</v>
      </c>
      <c r="J24" s="719">
        <v>128.47442542728734</v>
      </c>
      <c r="K24" s="719">
        <v>137.01670067297164</v>
      </c>
      <c r="L24" s="721">
        <v>135.90050780396831</v>
      </c>
      <c r="M24" s="721">
        <v>141.20297136546674</v>
      </c>
    </row>
    <row r="25" spans="1:13" ht="12.75" x14ac:dyDescent="0.2">
      <c r="A25" s="81" t="s">
        <v>526</v>
      </c>
      <c r="B25" s="271">
        <v>84.757307122647546</v>
      </c>
      <c r="C25" s="271">
        <v>86.549009265093019</v>
      </c>
      <c r="D25" s="271">
        <v>88.322848223854663</v>
      </c>
      <c r="E25" s="271">
        <v>90.490752289928906</v>
      </c>
      <c r="F25" s="266">
        <v>92.867709635024625</v>
      </c>
      <c r="G25" s="266">
        <v>95.311807461038484</v>
      </c>
      <c r="H25" s="266">
        <v>95.876260289963454</v>
      </c>
      <c r="I25" s="266">
        <v>97.138683350463893</v>
      </c>
      <c r="J25" s="266">
        <v>98.773197878477234</v>
      </c>
      <c r="K25" s="266">
        <v>105.0370990221942</v>
      </c>
      <c r="L25" s="271">
        <v>104.74516686191421</v>
      </c>
      <c r="M25" s="271">
        <v>109.99990764548603</v>
      </c>
    </row>
    <row r="26" spans="1:13" ht="15.75" customHeight="1" x14ac:dyDescent="0.2">
      <c r="A26" s="81" t="s">
        <v>517</v>
      </c>
      <c r="B26" s="271">
        <v>3.3444719083205876</v>
      </c>
      <c r="C26" s="271">
        <v>3.6603710921283339</v>
      </c>
      <c r="D26" s="271">
        <v>4.967050452965692</v>
      </c>
      <c r="E26" s="271">
        <v>5.7169973488714847</v>
      </c>
      <c r="F26" s="266">
        <v>6.6776158318955776</v>
      </c>
      <c r="G26" s="266">
        <v>5.8610733217018813</v>
      </c>
      <c r="H26" s="266">
        <v>6.6976810174331725</v>
      </c>
      <c r="I26" s="266">
        <v>6.9742929552983943</v>
      </c>
      <c r="J26" s="266">
        <v>7.4348750606537912</v>
      </c>
      <c r="K26" s="266">
        <v>7.8517886591916195</v>
      </c>
      <c r="L26" s="271">
        <v>8.1355599958400191</v>
      </c>
      <c r="M26" s="271">
        <v>8.18480014193897</v>
      </c>
    </row>
    <row r="27" spans="1:13" ht="12.75" x14ac:dyDescent="0.2">
      <c r="A27" s="81" t="s">
        <v>191</v>
      </c>
      <c r="B27" s="271">
        <v>1.2339414850305768</v>
      </c>
      <c r="C27" s="271">
        <v>1.3274919779044383</v>
      </c>
      <c r="D27" s="271">
        <v>1.2387499693810067</v>
      </c>
      <c r="E27" s="271">
        <v>0.68366731904422862</v>
      </c>
      <c r="F27" s="266">
        <v>0.43974665860680595</v>
      </c>
      <c r="G27" s="266">
        <v>0.23006704737895217</v>
      </c>
      <c r="H27" s="266">
        <v>0.17499263351141442</v>
      </c>
      <c r="I27" s="266">
        <v>0.54353395914440961</v>
      </c>
      <c r="J27" s="266">
        <v>0.6929513786819248</v>
      </c>
      <c r="K27" s="266">
        <v>0.90064634620139161</v>
      </c>
      <c r="L27" s="271">
        <v>0.93347422384584666</v>
      </c>
      <c r="M27" s="271">
        <v>0.95557494880741367</v>
      </c>
    </row>
    <row r="28" spans="1:13" ht="12.75" x14ac:dyDescent="0.2">
      <c r="A28" s="81" t="s">
        <v>234</v>
      </c>
      <c r="B28" s="271">
        <v>5.6226850006161255</v>
      </c>
      <c r="C28" s="271">
        <v>4.8174088020825696</v>
      </c>
      <c r="D28" s="271">
        <v>4.0288270792931611</v>
      </c>
      <c r="E28" s="271">
        <v>3.8647676322304236</v>
      </c>
      <c r="F28" s="266">
        <v>4.1059773723629771</v>
      </c>
      <c r="G28" s="266">
        <v>4.1842483494354648</v>
      </c>
      <c r="H28" s="266">
        <v>4.1583434689230927</v>
      </c>
      <c r="I28" s="266">
        <v>4.3458877522818362</v>
      </c>
      <c r="J28" s="266">
        <v>4.3509584232058778</v>
      </c>
      <c r="K28" s="266">
        <v>4.4097709940255765</v>
      </c>
      <c r="L28" s="271">
        <v>4.0386005241985243</v>
      </c>
      <c r="M28" s="271">
        <v>2.3169017220315138</v>
      </c>
    </row>
    <row r="29" spans="1:13" ht="12.75" x14ac:dyDescent="0.2">
      <c r="A29" s="81" t="s">
        <v>461</v>
      </c>
      <c r="B29" s="271">
        <v>6.3874049536456479</v>
      </c>
      <c r="C29" s="271">
        <v>7.4772768343370117</v>
      </c>
      <c r="D29" s="271">
        <v>8.0239617333718698</v>
      </c>
      <c r="E29" s="271">
        <v>8.6621021555563864</v>
      </c>
      <c r="F29" s="266">
        <v>9.5208920845447267</v>
      </c>
      <c r="G29" s="266">
        <v>10.121412888366242</v>
      </c>
      <c r="H29" s="266">
        <v>10.811433770854098</v>
      </c>
      <c r="I29" s="266">
        <v>12.477176971489969</v>
      </c>
      <c r="J29" s="266">
        <v>14.796708571862697</v>
      </c>
      <c r="K29" s="266">
        <v>16.368126628431082</v>
      </c>
      <c r="L29" s="271">
        <v>15.6977500564339</v>
      </c>
      <c r="M29" s="271">
        <v>17.304860912095322</v>
      </c>
    </row>
    <row r="30" spans="1:13" ht="15.75" customHeight="1" x14ac:dyDescent="0.2">
      <c r="A30" s="81" t="s">
        <v>319</v>
      </c>
      <c r="B30" s="271">
        <v>1.7609096422367032</v>
      </c>
      <c r="C30" s="271">
        <v>1.9275007692420403</v>
      </c>
      <c r="D30" s="271">
        <v>1.9465368289955665</v>
      </c>
      <c r="E30" s="271">
        <v>2.0120416053759005</v>
      </c>
      <c r="F30" s="266">
        <v>2.4505196655620414</v>
      </c>
      <c r="G30" s="266">
        <v>2.1946039285613637</v>
      </c>
      <c r="H30" s="266">
        <v>2.2756819806862163</v>
      </c>
      <c r="I30" s="266">
        <v>2.3553138229591082</v>
      </c>
      <c r="J30" s="266">
        <v>2.4257341144058047</v>
      </c>
      <c r="K30" s="266">
        <v>2.4492690229277665</v>
      </c>
      <c r="L30" s="271">
        <v>2.3499561417358135</v>
      </c>
      <c r="M30" s="271">
        <v>2.4409259951074969</v>
      </c>
    </row>
    <row r="31" spans="1:13" ht="5.25" customHeight="1" x14ac:dyDescent="0.2">
      <c r="A31" s="272"/>
      <c r="B31" s="270"/>
      <c r="C31" s="270"/>
      <c r="D31" s="270"/>
      <c r="E31" s="270"/>
      <c r="F31" s="266"/>
      <c r="G31" s="266"/>
      <c r="H31" s="266"/>
      <c r="I31" s="266"/>
      <c r="J31" s="266"/>
      <c r="K31" s="266"/>
      <c r="L31" s="269"/>
      <c r="M31" s="269"/>
    </row>
    <row r="32" spans="1:13" s="720" customFormat="1" ht="12.75" x14ac:dyDescent="0.2">
      <c r="A32" s="268" t="s">
        <v>356</v>
      </c>
      <c r="B32" s="721">
        <v>118.49966680158137</v>
      </c>
      <c r="C32" s="721">
        <v>123.12511439838927</v>
      </c>
      <c r="D32" s="721">
        <v>124.24148100560247</v>
      </c>
      <c r="E32" s="721">
        <v>124.05771161581376</v>
      </c>
      <c r="F32" s="719">
        <v>125.75477918492611</v>
      </c>
      <c r="G32" s="719">
        <v>127.68415562558346</v>
      </c>
      <c r="H32" s="719">
        <v>128.93241329072856</v>
      </c>
      <c r="I32" s="719">
        <v>131.45406515080288</v>
      </c>
      <c r="J32" s="719">
        <v>132.40677346452941</v>
      </c>
      <c r="K32" s="719">
        <v>135.51956251192283</v>
      </c>
      <c r="L32" s="721">
        <v>131.26592774344039</v>
      </c>
      <c r="M32" s="721">
        <v>128.88064472670612</v>
      </c>
    </row>
    <row r="33" spans="1:13" ht="12.75" x14ac:dyDescent="0.2">
      <c r="A33" s="81" t="s">
        <v>455</v>
      </c>
      <c r="B33" s="271">
        <v>97.31274453288853</v>
      </c>
      <c r="C33" s="271">
        <v>100.368570810523</v>
      </c>
      <c r="D33" s="271">
        <v>100.98504059990884</v>
      </c>
      <c r="E33" s="271">
        <v>100.76695418187198</v>
      </c>
      <c r="F33" s="266">
        <v>101.10600283471274</v>
      </c>
      <c r="G33" s="266">
        <v>102.86155073346686</v>
      </c>
      <c r="H33" s="266">
        <v>102.6120514154309</v>
      </c>
      <c r="I33" s="266">
        <v>102.70748092610276</v>
      </c>
      <c r="J33" s="266">
        <v>101.42326527285243</v>
      </c>
      <c r="K33" s="266">
        <v>104.69781891845244</v>
      </c>
      <c r="L33" s="271">
        <v>102.06786426049254</v>
      </c>
      <c r="M33" s="271">
        <v>102.38099918452139</v>
      </c>
    </row>
    <row r="34" spans="1:13" ht="15.75" customHeight="1" x14ac:dyDescent="0.2">
      <c r="A34" s="81" t="s">
        <v>466</v>
      </c>
      <c r="B34" s="271">
        <v>4.2792488930862351</v>
      </c>
      <c r="C34" s="271">
        <v>4.8900111486430271</v>
      </c>
      <c r="D34" s="271">
        <v>6.2596867405945389</v>
      </c>
      <c r="E34" s="271">
        <v>7.0335470278082264</v>
      </c>
      <c r="F34" s="266">
        <v>7.8035949565295883</v>
      </c>
      <c r="G34" s="266">
        <v>7.0997488637509152</v>
      </c>
      <c r="H34" s="266">
        <v>7.8930624317983655</v>
      </c>
      <c r="I34" s="266">
        <v>8.0890759304113953</v>
      </c>
      <c r="J34" s="266">
        <v>8.206415870346115</v>
      </c>
      <c r="K34" s="266">
        <v>8.5149387280506534</v>
      </c>
      <c r="L34" s="271">
        <v>8.9147909880150227</v>
      </c>
      <c r="M34" s="271">
        <v>8.5429016803466471</v>
      </c>
    </row>
    <row r="35" spans="1:13" ht="12.75" x14ac:dyDescent="0.2">
      <c r="A35" s="81" t="s">
        <v>191</v>
      </c>
      <c r="B35" s="271">
        <v>1.266971655648633</v>
      </c>
      <c r="C35" s="271">
        <v>1.4177080386708154</v>
      </c>
      <c r="D35" s="271">
        <v>1.3092970274151925</v>
      </c>
      <c r="E35" s="271">
        <v>0.65304683289318599</v>
      </c>
      <c r="F35" s="266">
        <v>0.31380959719535728</v>
      </c>
      <c r="G35" s="266">
        <v>9.2039463015475775E-2</v>
      </c>
      <c r="H35" s="266">
        <v>8.8248200854953343E-2</v>
      </c>
      <c r="I35" s="266">
        <v>0.59730804199424281</v>
      </c>
      <c r="J35" s="266">
        <v>0.77821017384360303</v>
      </c>
      <c r="K35" s="266">
        <v>0.91930634157862701</v>
      </c>
      <c r="L35" s="271">
        <v>0.93906119474579886</v>
      </c>
      <c r="M35" s="271">
        <v>0.83384161570048443</v>
      </c>
    </row>
    <row r="36" spans="1:13" ht="12.75" x14ac:dyDescent="0.2">
      <c r="A36" s="81" t="s">
        <v>234</v>
      </c>
      <c r="B36" s="271">
        <v>6.2146615480848242</v>
      </c>
      <c r="C36" s="271">
        <v>5.5543537946985708</v>
      </c>
      <c r="D36" s="271">
        <v>4.6502905214987846</v>
      </c>
      <c r="E36" s="271">
        <v>4.4737031446734861</v>
      </c>
      <c r="F36" s="266">
        <v>4.7277561164592763</v>
      </c>
      <c r="G36" s="266">
        <v>4.856615665116605</v>
      </c>
      <c r="H36" s="266">
        <v>4.7340456174372942</v>
      </c>
      <c r="I36" s="266">
        <v>4.7466926315925466</v>
      </c>
      <c r="J36" s="266">
        <v>4.458006773131916</v>
      </c>
      <c r="K36" s="266">
        <v>4.1300654960348098</v>
      </c>
      <c r="L36" s="271">
        <v>3.5374300412601318</v>
      </c>
      <c r="M36" s="271">
        <v>1.8496444314373033</v>
      </c>
    </row>
    <row r="37" spans="1:13" ht="12.75" x14ac:dyDescent="0.2">
      <c r="A37" s="81" t="s">
        <v>462</v>
      </c>
      <c r="B37" s="271">
        <v>7.4853126954729978</v>
      </c>
      <c r="C37" s="271">
        <v>8.7575086942775844</v>
      </c>
      <c r="D37" s="271">
        <v>8.9643203143693508</v>
      </c>
      <c r="E37" s="271">
        <v>9.0496006410592642</v>
      </c>
      <c r="F37" s="266">
        <v>9.6233540952254533</v>
      </c>
      <c r="G37" s="265">
        <v>10.456559564872482</v>
      </c>
      <c r="H37" s="266">
        <v>11.189155131751393</v>
      </c>
      <c r="I37" s="266">
        <v>12.903396904144627</v>
      </c>
      <c r="J37" s="266">
        <v>15.176452583988267</v>
      </c>
      <c r="K37" s="266">
        <v>14.981423108018497</v>
      </c>
      <c r="L37" s="271">
        <v>13.68198681397336</v>
      </c>
      <c r="M37" s="271">
        <v>13.181587321078739</v>
      </c>
    </row>
    <row r="38" spans="1:13" ht="15.75" customHeight="1" x14ac:dyDescent="0.2">
      <c r="A38" s="81" t="s">
        <v>319</v>
      </c>
      <c r="B38" s="271">
        <v>1.940727476400149</v>
      </c>
      <c r="C38" s="271">
        <v>2.136961911576285</v>
      </c>
      <c r="D38" s="271">
        <v>2.0728458018157347</v>
      </c>
      <c r="E38" s="271">
        <v>2.0808597875076136</v>
      </c>
      <c r="F38" s="266">
        <v>2.1802615848036688</v>
      </c>
      <c r="G38" s="266">
        <v>2.3176413353611234</v>
      </c>
      <c r="H38" s="266">
        <v>2.4158504934556517</v>
      </c>
      <c r="I38" s="266">
        <v>2.410110716557317</v>
      </c>
      <c r="J38" s="266">
        <v>2.3644227903670489</v>
      </c>
      <c r="K38" s="266">
        <v>2.2760099197877968</v>
      </c>
      <c r="L38" s="271">
        <v>2.1247944449535328</v>
      </c>
      <c r="M38" s="271">
        <v>2.091670493621554</v>
      </c>
    </row>
    <row r="39" spans="1:13" ht="5.25" customHeight="1" x14ac:dyDescent="0.2">
      <c r="A39" s="272"/>
      <c r="B39" s="273"/>
      <c r="C39" s="273"/>
      <c r="D39" s="273"/>
      <c r="E39" s="273"/>
      <c r="F39" s="266"/>
      <c r="G39" s="266"/>
      <c r="H39" s="266"/>
      <c r="I39" s="266"/>
      <c r="J39" s="266"/>
      <c r="K39" s="266"/>
      <c r="L39" s="269"/>
      <c r="M39" s="269"/>
    </row>
    <row r="40" spans="1:13" s="720" customFormat="1" ht="12.75" x14ac:dyDescent="0.2">
      <c r="A40" s="268" t="s">
        <v>9</v>
      </c>
      <c r="B40" s="721">
        <v>80.86461323975945</v>
      </c>
      <c r="C40" s="721">
        <v>81.07281823235131</v>
      </c>
      <c r="D40" s="721">
        <v>85.75852815997456</v>
      </c>
      <c r="E40" s="721">
        <v>92.696743479660512</v>
      </c>
      <c r="F40" s="719">
        <v>100.81653898107959</v>
      </c>
      <c r="G40" s="719">
        <v>104.14102295292247</v>
      </c>
      <c r="H40" s="719">
        <v>107.71554421325848</v>
      </c>
      <c r="I40" s="719">
        <v>113.15682910385559</v>
      </c>
      <c r="J40" s="719">
        <v>122.64686490497316</v>
      </c>
      <c r="K40" s="719">
        <v>139.24531618696037</v>
      </c>
      <c r="L40" s="721">
        <v>142.81051576195699</v>
      </c>
      <c r="M40" s="721">
        <v>160.09311664782692</v>
      </c>
    </row>
    <row r="41" spans="1:13" ht="12.75" x14ac:dyDescent="0.2">
      <c r="A41" s="81" t="s">
        <v>445</v>
      </c>
      <c r="B41" s="271">
        <v>66.615271919564265</v>
      </c>
      <c r="C41" s="271">
        <v>66.904190271190856</v>
      </c>
      <c r="D41" s="271">
        <v>69.97486821236491</v>
      </c>
      <c r="E41" s="271">
        <v>75.24530544946181</v>
      </c>
      <c r="F41" s="266">
        <v>80.645242799878076</v>
      </c>
      <c r="G41" s="266">
        <v>84.689007017846791</v>
      </c>
      <c r="H41" s="266">
        <v>86.622783504427986</v>
      </c>
      <c r="I41" s="266">
        <v>89.334171370926455</v>
      </c>
      <c r="J41" s="266">
        <v>94.845918811956949</v>
      </c>
      <c r="K41" s="266">
        <v>105.54214586587156</v>
      </c>
      <c r="L41" s="271">
        <v>108.73693786169281</v>
      </c>
      <c r="M41" s="271">
        <v>121.67970578262587</v>
      </c>
    </row>
    <row r="42" spans="1:13" ht="15.75" customHeight="1" x14ac:dyDescent="0.2">
      <c r="A42" s="81" t="s">
        <v>518</v>
      </c>
      <c r="B42" s="271">
        <v>1.9937617410413639</v>
      </c>
      <c r="C42" s="271">
        <v>1.912409967712559</v>
      </c>
      <c r="D42" s="271">
        <v>3.0939731798393764</v>
      </c>
      <c r="E42" s="271">
        <v>3.7638060478324449</v>
      </c>
      <c r="F42" s="266">
        <v>5.0070947452671559</v>
      </c>
      <c r="G42" s="266">
        <v>4.1182057006129824</v>
      </c>
      <c r="H42" s="266">
        <v>5.0554931939618495</v>
      </c>
      <c r="I42" s="266">
        <v>5.411956209227017</v>
      </c>
      <c r="J42" s="266">
        <v>6.2914867538876669</v>
      </c>
      <c r="K42" s="266">
        <v>6.8646342535310305</v>
      </c>
      <c r="L42" s="271">
        <v>6.9737519600053117</v>
      </c>
      <c r="M42" s="271">
        <v>7.6358299446160656</v>
      </c>
    </row>
    <row r="43" spans="1:13" ht="12.75" x14ac:dyDescent="0.2">
      <c r="A43" s="81" t="s">
        <v>191</v>
      </c>
      <c r="B43" s="271">
        <v>1.1862143928921656</v>
      </c>
      <c r="C43" s="271">
        <v>1.1992478090665026</v>
      </c>
      <c r="D43" s="271">
        <v>1.1365247012569404</v>
      </c>
      <c r="E43" s="271">
        <v>0.72909490004679589</v>
      </c>
      <c r="F43" s="266">
        <v>0.62658894730751891</v>
      </c>
      <c r="G43" s="266">
        <v>0.42427755645728243</v>
      </c>
      <c r="H43" s="266">
        <v>0.29416016393350752</v>
      </c>
      <c r="I43" s="266">
        <v>0.46817110601681761</v>
      </c>
      <c r="J43" s="266">
        <v>0.56660173105187173</v>
      </c>
      <c r="K43" s="266">
        <v>0.87286938060756025</v>
      </c>
      <c r="L43" s="271">
        <v>0.92514423215824559</v>
      </c>
      <c r="M43" s="271">
        <v>1.1421923316693832</v>
      </c>
    </row>
    <row r="44" spans="1:13" ht="12.75" x14ac:dyDescent="0.2">
      <c r="A44" s="81" t="s">
        <v>234</v>
      </c>
      <c r="B44" s="271">
        <v>4.7673058519122389</v>
      </c>
      <c r="C44" s="271">
        <v>3.7698248435892276</v>
      </c>
      <c r="D44" s="271">
        <v>3.1283038146945144</v>
      </c>
      <c r="E44" s="271">
        <v>2.9613702406803504</v>
      </c>
      <c r="F44" s="266">
        <v>3.1834962352745557</v>
      </c>
      <c r="G44" s="266">
        <v>3.2381997804610316</v>
      </c>
      <c r="H44" s="266">
        <v>3.3674569394229144</v>
      </c>
      <c r="I44" s="266">
        <v>3.7841710729538693</v>
      </c>
      <c r="J44" s="266">
        <v>4.1923176487627858</v>
      </c>
      <c r="K44" s="266">
        <v>4.8261360486264646</v>
      </c>
      <c r="L44" s="271">
        <v>4.7858293950315032</v>
      </c>
      <c r="M44" s="271">
        <v>3.0332078517361212</v>
      </c>
    </row>
    <row r="45" spans="1:13" ht="12.75" x14ac:dyDescent="0.2">
      <c r="A45" s="81" t="s">
        <v>463</v>
      </c>
      <c r="B45" s="271">
        <v>4.8009782724276047</v>
      </c>
      <c r="C45" s="271">
        <v>5.6573983182146108</v>
      </c>
      <c r="D45" s="271">
        <v>6.6613477455759202</v>
      </c>
      <c r="E45" s="271">
        <v>8.0872217061826355</v>
      </c>
      <c r="F45" s="266">
        <v>9.3688777659168068</v>
      </c>
      <c r="G45" s="266">
        <v>9.6498476794237718</v>
      </c>
      <c r="H45" s="266">
        <v>10.292528748510279</v>
      </c>
      <c r="I45" s="266">
        <v>11.879841815176746</v>
      </c>
      <c r="J45" s="266">
        <v>14.233945257758826</v>
      </c>
      <c r="K45" s="266">
        <v>18.432350932705894</v>
      </c>
      <c r="L45" s="271">
        <v>18.703187413197721</v>
      </c>
      <c r="M45" s="271">
        <v>23.62584553266338</v>
      </c>
    </row>
    <row r="46" spans="1:13" ht="15.75" thickBot="1" x14ac:dyDescent="0.25">
      <c r="A46" s="81" t="s">
        <v>319</v>
      </c>
      <c r="B46" s="269">
        <v>1.5010810619218091</v>
      </c>
      <c r="C46" s="269">
        <v>1.629747022577555</v>
      </c>
      <c r="D46" s="269">
        <v>1.7635105062428837</v>
      </c>
      <c r="E46" s="269">
        <v>1.9099451354564838</v>
      </c>
      <c r="F46" s="265">
        <v>1.9852384874354756</v>
      </c>
      <c r="G46" s="265">
        <v>2.0214852181205982</v>
      </c>
      <c r="H46" s="265">
        <v>2.0831216630019309</v>
      </c>
      <c r="I46" s="265">
        <v>2.2785175295546747</v>
      </c>
      <c r="J46" s="265">
        <v>2.5165947015550665</v>
      </c>
      <c r="K46" s="265">
        <v>2.7071797056178712</v>
      </c>
      <c r="L46" s="269">
        <v>2.6856648998714023</v>
      </c>
      <c r="M46" s="269">
        <v>2.9763352045160687</v>
      </c>
    </row>
    <row r="47" spans="1:13" s="378" customFormat="1" ht="15" customHeight="1" x14ac:dyDescent="0.2">
      <c r="A47" s="312" t="s">
        <v>460</v>
      </c>
      <c r="B47" s="323"/>
      <c r="C47" s="323"/>
      <c r="D47" s="323"/>
      <c r="E47" s="323"/>
      <c r="F47" s="323"/>
      <c r="G47" s="386"/>
      <c r="H47" s="386"/>
      <c r="I47" s="386"/>
      <c r="J47" s="386"/>
      <c r="K47" s="386"/>
      <c r="L47" s="386"/>
      <c r="M47" s="386"/>
    </row>
    <row r="48" spans="1:13" s="378" customFormat="1" ht="29.25" customHeight="1" x14ac:dyDescent="0.2">
      <c r="A48" s="825" t="s">
        <v>368</v>
      </c>
      <c r="B48" s="825"/>
      <c r="C48" s="825"/>
      <c r="D48" s="825"/>
      <c r="E48" s="825"/>
      <c r="F48" s="825"/>
      <c r="G48" s="825"/>
      <c r="H48" s="825"/>
      <c r="I48" s="825"/>
      <c r="J48" s="825"/>
      <c r="K48" s="825"/>
      <c r="L48" s="825"/>
      <c r="M48" s="825"/>
    </row>
    <row r="49" spans="1:13" s="378" customFormat="1" ht="15" customHeight="1" x14ac:dyDescent="0.2">
      <c r="A49" s="274" t="s">
        <v>459</v>
      </c>
    </row>
    <row r="50" spans="1:13" s="378" customFormat="1" ht="15" customHeight="1" x14ac:dyDescent="0.2">
      <c r="A50" s="377" t="s">
        <v>468</v>
      </c>
      <c r="B50" s="379"/>
      <c r="C50" s="379"/>
      <c r="D50" s="379"/>
      <c r="E50" s="379"/>
      <c r="F50" s="380"/>
      <c r="G50" s="380"/>
      <c r="H50" s="380"/>
      <c r="I50" s="380"/>
      <c r="J50" s="380"/>
      <c r="K50" s="380"/>
      <c r="L50" s="379"/>
      <c r="M50" s="379"/>
    </row>
    <row r="51" spans="1:13" s="378" customFormat="1" ht="15" customHeight="1" x14ac:dyDescent="0.2">
      <c r="A51" s="278" t="s">
        <v>446</v>
      </c>
    </row>
    <row r="52" spans="1:13" s="378" customFormat="1" ht="15" customHeight="1" x14ac:dyDescent="0.2">
      <c r="A52" s="46" t="s">
        <v>456</v>
      </c>
    </row>
    <row r="53" spans="1:13" s="378" customFormat="1" ht="15" customHeight="1" x14ac:dyDescent="0.2">
      <c r="A53" s="275" t="s">
        <v>457</v>
      </c>
    </row>
  </sheetData>
  <mergeCells count="6">
    <mergeCell ref="A48:M48"/>
    <mergeCell ref="A1:M1"/>
    <mergeCell ref="A2:M2"/>
    <mergeCell ref="A4:M4"/>
    <mergeCell ref="A5:M5"/>
    <mergeCell ref="A3:M3"/>
  </mergeCells>
  <hyperlinks>
    <hyperlink ref="N2" location="Contenido!A1" display="Contenido"/>
  </hyperlinks>
  <printOptions horizontalCentered="1"/>
  <pageMargins left="0.59055118110236227" right="0.59055118110236227" top="0.19685039370078741" bottom="0" header="0.31496062992125984" footer="0.31496062992125984"/>
  <pageSetup scale="91" orientation="landscape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54"/>
  <sheetViews>
    <sheetView showGridLines="0" zoomScaleNormal="100" zoomScaleSheetLayoutView="90" workbookViewId="0">
      <selection activeCell="D15" sqref="D15"/>
    </sheetView>
  </sheetViews>
  <sheetFormatPr baseColWidth="10" defaultColWidth="9" defaultRowHeight="12" x14ac:dyDescent="0.2"/>
  <cols>
    <col min="1" max="1" width="37.625" style="194" customWidth="1"/>
    <col min="2" max="8" width="5.625" style="194" customWidth="1"/>
    <col min="9" max="9" width="1.5" style="194" customWidth="1"/>
    <col min="10" max="16" width="5.625" style="194" customWidth="1"/>
    <col min="17" max="17" width="1.5" style="194" customWidth="1"/>
    <col min="18" max="24" width="5.625" style="194" customWidth="1"/>
    <col min="25" max="250" width="11" style="194" customWidth="1"/>
    <col min="251" max="16384" width="9" style="194"/>
  </cols>
  <sheetData>
    <row r="1" spans="1:25" ht="15" customHeight="1" x14ac:dyDescent="0.25">
      <c r="A1" s="855" t="s">
        <v>847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  <c r="W1" s="855"/>
      <c r="X1" s="855"/>
    </row>
    <row r="2" spans="1:25" ht="14.25" customHeight="1" x14ac:dyDescent="0.25">
      <c r="A2" s="855" t="s">
        <v>444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55"/>
      <c r="Y2" s="353" t="s">
        <v>612</v>
      </c>
    </row>
    <row r="3" spans="1:25" s="74" customFormat="1" ht="15" x14ac:dyDescent="0.25">
      <c r="A3" s="782" t="s">
        <v>469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</row>
    <row r="4" spans="1:25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</row>
    <row r="5" spans="1:25" ht="15" x14ac:dyDescent="0.25">
      <c r="A5" s="857" t="s">
        <v>470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</row>
    <row r="6" spans="1:25" s="723" customFormat="1" ht="18.75" customHeight="1" x14ac:dyDescent="0.25">
      <c r="A6" s="859" t="s">
        <v>225</v>
      </c>
      <c r="B6" s="858" t="s">
        <v>0</v>
      </c>
      <c r="C6" s="858"/>
      <c r="D6" s="858"/>
      <c r="E6" s="858"/>
      <c r="F6" s="858"/>
      <c r="G6" s="858"/>
      <c r="H6" s="858"/>
      <c r="I6" s="722"/>
      <c r="J6" s="858" t="s">
        <v>38</v>
      </c>
      <c r="K6" s="858"/>
      <c r="L6" s="858"/>
      <c r="M6" s="858"/>
      <c r="N6" s="858"/>
      <c r="O6" s="858"/>
      <c r="P6" s="858"/>
      <c r="Q6" s="722"/>
      <c r="R6" s="858" t="s">
        <v>39</v>
      </c>
      <c r="S6" s="858"/>
      <c r="T6" s="858"/>
      <c r="U6" s="858"/>
      <c r="V6" s="858"/>
      <c r="W6" s="858"/>
      <c r="X6" s="858"/>
    </row>
    <row r="7" spans="1:25" s="717" customFormat="1" ht="18.75" customHeight="1" x14ac:dyDescent="0.25">
      <c r="A7" s="859"/>
      <c r="B7" s="724">
        <v>2015</v>
      </c>
      <c r="C7" s="724">
        <v>2016</v>
      </c>
      <c r="D7" s="724">
        <v>2017</v>
      </c>
      <c r="E7" s="724">
        <v>2018</v>
      </c>
      <c r="F7" s="724">
        <v>2019</v>
      </c>
      <c r="G7" s="724">
        <v>2020</v>
      </c>
      <c r="H7" s="724">
        <v>2021</v>
      </c>
      <c r="I7" s="725"/>
      <c r="J7" s="724">
        <v>2015</v>
      </c>
      <c r="K7" s="724">
        <v>2016</v>
      </c>
      <c r="L7" s="724">
        <v>2017</v>
      </c>
      <c r="M7" s="724">
        <v>2018</v>
      </c>
      <c r="N7" s="724">
        <v>2019</v>
      </c>
      <c r="O7" s="724">
        <v>2020</v>
      </c>
      <c r="P7" s="724">
        <v>2021</v>
      </c>
      <c r="Q7" s="725"/>
      <c r="R7" s="724">
        <v>2015</v>
      </c>
      <c r="S7" s="724">
        <v>2016</v>
      </c>
      <c r="T7" s="724">
        <v>2017</v>
      </c>
      <c r="U7" s="724">
        <v>2018</v>
      </c>
      <c r="V7" s="724">
        <v>2019</v>
      </c>
      <c r="W7" s="724">
        <v>2020</v>
      </c>
      <c r="X7" s="724">
        <v>2021</v>
      </c>
    </row>
    <row r="8" spans="1:25" ht="5.25" customHeight="1" x14ac:dyDescent="0.2">
      <c r="A8" s="276"/>
      <c r="B8" s="277"/>
      <c r="C8" s="277"/>
      <c r="D8" s="277"/>
      <c r="E8" s="277"/>
      <c r="F8" s="277"/>
      <c r="G8" s="277"/>
      <c r="H8" s="277"/>
      <c r="J8" s="277"/>
      <c r="K8" s="277"/>
      <c r="L8" s="277"/>
      <c r="M8" s="277"/>
      <c r="N8" s="277"/>
      <c r="O8" s="277"/>
      <c r="P8" s="277"/>
      <c r="R8" s="277"/>
      <c r="S8" s="277"/>
      <c r="T8" s="277"/>
      <c r="U8" s="277"/>
      <c r="V8" s="277"/>
      <c r="W8" s="277"/>
      <c r="X8" s="277"/>
    </row>
    <row r="9" spans="1:25" s="720" customFormat="1" ht="12.75" x14ac:dyDescent="0.2">
      <c r="A9" s="264" t="s">
        <v>248</v>
      </c>
      <c r="B9" s="719">
        <v>64.106309653812872</v>
      </c>
      <c r="C9" s="719">
        <v>64.217395433393477</v>
      </c>
      <c r="D9" s="719">
        <v>66.221618164374803</v>
      </c>
      <c r="E9" s="719">
        <v>84.548147752749017</v>
      </c>
      <c r="F9" s="719">
        <v>90.547107628131158</v>
      </c>
      <c r="G9" s="718">
        <v>91.9</v>
      </c>
      <c r="H9" s="718">
        <v>88.175974579814095</v>
      </c>
      <c r="J9" s="719">
        <v>64.288051406366876</v>
      </c>
      <c r="K9" s="719">
        <v>63.732860950214679</v>
      </c>
      <c r="L9" s="719">
        <v>65.735685380402046</v>
      </c>
      <c r="M9" s="719">
        <v>84.26730411686259</v>
      </c>
      <c r="N9" s="719">
        <v>90.316760361541625</v>
      </c>
      <c r="O9" s="718">
        <v>91.960115455261075</v>
      </c>
      <c r="P9" s="718">
        <v>87.399196869087376</v>
      </c>
      <c r="R9" s="719">
        <v>63.914752874180301</v>
      </c>
      <c r="S9" s="719">
        <v>64.727531927861889</v>
      </c>
      <c r="T9" s="719">
        <v>66.730925987263717</v>
      </c>
      <c r="U9" s="719">
        <v>84.861616905160361</v>
      </c>
      <c r="V9" s="719">
        <v>90.788526484058309</v>
      </c>
      <c r="W9" s="718">
        <v>91.886911801105569</v>
      </c>
      <c r="X9" s="718">
        <v>88.990124638198893</v>
      </c>
    </row>
    <row r="10" spans="1:25" ht="12.75" x14ac:dyDescent="0.2">
      <c r="A10" s="81" t="s">
        <v>163</v>
      </c>
      <c r="B10" s="266">
        <v>63.402873310547292</v>
      </c>
      <c r="C10" s="266">
        <v>63.598746421739541</v>
      </c>
      <c r="D10" s="266">
        <v>65.599999999999994</v>
      </c>
      <c r="E10" s="266">
        <v>83.9</v>
      </c>
      <c r="F10" s="266">
        <v>90.014587770637931</v>
      </c>
      <c r="G10" s="265">
        <v>91.5</v>
      </c>
      <c r="H10" s="265">
        <v>87.513534964190612</v>
      </c>
      <c r="J10" s="266">
        <v>63.414700121193754</v>
      </c>
      <c r="K10" s="266">
        <v>62.960437615741483</v>
      </c>
      <c r="L10" s="266">
        <v>64.962355008938076</v>
      </c>
      <c r="M10" s="266">
        <v>83.477151454010283</v>
      </c>
      <c r="N10" s="266">
        <v>89.608198798910195</v>
      </c>
      <c r="O10" s="265">
        <v>91.38808711624246</v>
      </c>
      <c r="P10" s="265">
        <v>86.492276301895856</v>
      </c>
      <c r="R10" s="266">
        <v>63.390407788844513</v>
      </c>
      <c r="S10" s="266">
        <v>64.27078242327218</v>
      </c>
      <c r="T10" s="266">
        <v>66.288818592779137</v>
      </c>
      <c r="U10" s="266">
        <v>84.413394516353719</v>
      </c>
      <c r="V10" s="266">
        <v>90.440509736496338</v>
      </c>
      <c r="W10" s="265">
        <v>91.581639668875994</v>
      </c>
      <c r="X10" s="265">
        <v>88.583928447488915</v>
      </c>
    </row>
    <row r="11" spans="1:25" ht="15.75" customHeight="1" x14ac:dyDescent="0.2">
      <c r="A11" s="81" t="s">
        <v>319</v>
      </c>
      <c r="B11" s="266">
        <v>0.70343634326558968</v>
      </c>
      <c r="C11" s="266">
        <v>0.61864901165393649</v>
      </c>
      <c r="D11" s="266">
        <v>0.6116085705148705</v>
      </c>
      <c r="E11" s="266">
        <v>0.62319846268816059</v>
      </c>
      <c r="F11" s="266">
        <v>0.53251985749322051</v>
      </c>
      <c r="G11" s="265">
        <v>0.44178183095258083</v>
      </c>
      <c r="H11" s="265">
        <v>0.66243961562348863</v>
      </c>
      <c r="J11" s="266">
        <v>0.87335128517311944</v>
      </c>
      <c r="K11" s="266">
        <v>0.77242333447319489</v>
      </c>
      <c r="L11" s="266">
        <v>0.77333037146397077</v>
      </c>
      <c r="M11" s="266">
        <v>0.79015266285230434</v>
      </c>
      <c r="N11" s="266">
        <v>0.70856156263143855</v>
      </c>
      <c r="O11" s="265">
        <v>0.57202833901863026</v>
      </c>
      <c r="P11" s="265">
        <v>0.90692056719151926</v>
      </c>
      <c r="R11" s="266">
        <v>0.52434508533578483</v>
      </c>
      <c r="S11" s="266">
        <v>0.45674950458970565</v>
      </c>
      <c r="T11" s="266">
        <v>0.44210739448457059</v>
      </c>
      <c r="U11" s="266">
        <v>0.44822238880664411</v>
      </c>
      <c r="V11" s="266">
        <v>0.34801674756196321</v>
      </c>
      <c r="W11" s="265">
        <v>0.30527213222958666</v>
      </c>
      <c r="X11" s="265">
        <v>0.4061961907099903</v>
      </c>
    </row>
    <row r="12" spans="1:25" ht="5.25" customHeight="1" x14ac:dyDescent="0.2">
      <c r="A12" s="267"/>
      <c r="B12" s="266"/>
      <c r="C12" s="266"/>
      <c r="D12" s="266"/>
      <c r="E12" s="266"/>
      <c r="F12" s="266"/>
      <c r="G12" s="265"/>
      <c r="H12" s="265"/>
      <c r="J12" s="266"/>
      <c r="K12" s="266"/>
      <c r="L12" s="266"/>
      <c r="M12" s="266"/>
      <c r="N12" s="266"/>
      <c r="O12" s="265"/>
      <c r="P12" s="265"/>
      <c r="R12" s="266"/>
      <c r="S12" s="266"/>
      <c r="T12" s="266"/>
      <c r="U12" s="266"/>
      <c r="V12" s="266"/>
      <c r="W12" s="265"/>
      <c r="X12" s="265"/>
    </row>
    <row r="13" spans="1:25" s="720" customFormat="1" ht="12.75" x14ac:dyDescent="0.2">
      <c r="A13" s="264" t="s">
        <v>251</v>
      </c>
      <c r="B13" s="719">
        <v>91.007170049907842</v>
      </c>
      <c r="C13" s="719">
        <v>90.637593857379201</v>
      </c>
      <c r="D13" s="719">
        <v>88.744723454919367</v>
      </c>
      <c r="E13" s="719">
        <v>102.30444143210271</v>
      </c>
      <c r="F13" s="719">
        <v>92.1539990058439</v>
      </c>
      <c r="G13" s="718">
        <v>93.5</v>
      </c>
      <c r="H13" s="718">
        <v>94.031328963466294</v>
      </c>
      <c r="J13" s="719">
        <v>91.465669402054729</v>
      </c>
      <c r="K13" s="719">
        <v>91.023828188720856</v>
      </c>
      <c r="L13" s="719">
        <v>88.48813760163317</v>
      </c>
      <c r="M13" s="719">
        <v>101.98938207483847</v>
      </c>
      <c r="N13" s="719">
        <v>92.162774470151405</v>
      </c>
      <c r="O13" s="718">
        <v>93.474008190093642</v>
      </c>
      <c r="P13" s="718">
        <v>94.128261231933649</v>
      </c>
      <c r="R13" s="719">
        <v>90.528447094958381</v>
      </c>
      <c r="S13" s="719">
        <v>90.23057208733573</v>
      </c>
      <c r="T13" s="719">
        <v>89.014827370466222</v>
      </c>
      <c r="U13" s="719">
        <v>102.63460992482003</v>
      </c>
      <c r="V13" s="719">
        <v>92.144802956001755</v>
      </c>
      <c r="W13" s="718">
        <v>93.625977149729394</v>
      </c>
      <c r="X13" s="718">
        <v>93.9297476383705</v>
      </c>
    </row>
    <row r="14" spans="1:25" ht="12.75" x14ac:dyDescent="0.2">
      <c r="A14" s="81" t="s">
        <v>163</v>
      </c>
      <c r="B14" s="266">
        <v>90.639923591212991</v>
      </c>
      <c r="C14" s="266">
        <v>90.190754959770359</v>
      </c>
      <c r="D14" s="266">
        <v>88.5</v>
      </c>
      <c r="E14" s="266">
        <v>102.1</v>
      </c>
      <c r="F14" s="266">
        <v>91.934372385071086</v>
      </c>
      <c r="G14" s="265">
        <v>93.34125039102382</v>
      </c>
      <c r="H14" s="265">
        <v>93.854507842274529</v>
      </c>
      <c r="J14" s="266">
        <v>90.999518423530006</v>
      </c>
      <c r="K14" s="266">
        <v>90.49469999797229</v>
      </c>
      <c r="L14" s="266">
        <v>88.155723382086776</v>
      </c>
      <c r="M14" s="266">
        <v>101.73746025000376</v>
      </c>
      <c r="N14" s="266">
        <v>91.889641776971459</v>
      </c>
      <c r="O14" s="265">
        <v>93.197527322048046</v>
      </c>
      <c r="P14" s="265">
        <v>93.913601571199479</v>
      </c>
      <c r="R14" s="266">
        <v>90.26446766111124</v>
      </c>
      <c r="S14" s="266">
        <v>89.87045135802903</v>
      </c>
      <c r="T14" s="266">
        <v>88.762102133641292</v>
      </c>
      <c r="U14" s="266">
        <v>102.42504044817693</v>
      </c>
      <c r="V14" s="266">
        <v>91.981246816683935</v>
      </c>
      <c r="W14" s="265">
        <v>93.448313562564906</v>
      </c>
      <c r="X14" s="265">
        <v>93.792579865307076</v>
      </c>
    </row>
    <row r="15" spans="1:25" ht="15.75" customHeight="1" x14ac:dyDescent="0.2">
      <c r="A15" s="81" t="s">
        <v>319</v>
      </c>
      <c r="B15" s="266">
        <v>0.36724645869486261</v>
      </c>
      <c r="C15" s="266">
        <v>0.44683889760884626</v>
      </c>
      <c r="D15" s="266">
        <v>0.29359238012771943</v>
      </c>
      <c r="E15" s="266">
        <v>0.23124152778885254</v>
      </c>
      <c r="F15" s="266">
        <v>0.21962662077281417</v>
      </c>
      <c r="G15" s="265">
        <v>0.22822800584627478</v>
      </c>
      <c r="H15" s="265">
        <v>0.1768211211917709</v>
      </c>
      <c r="J15" s="266">
        <v>0.46615097852472459</v>
      </c>
      <c r="K15" s="266">
        <v>0.52912819074856654</v>
      </c>
      <c r="L15" s="266">
        <v>0.33241421954639933</v>
      </c>
      <c r="M15" s="266">
        <v>0.25192182483471687</v>
      </c>
      <c r="N15" s="266">
        <v>0.27313269317995764</v>
      </c>
      <c r="O15" s="265">
        <v>0.27648086804559324</v>
      </c>
      <c r="P15" s="265">
        <v>0.21465966073417023</v>
      </c>
      <c r="R15" s="266">
        <v>0.26397943384715405</v>
      </c>
      <c r="S15" s="266">
        <v>0.36012072930669253</v>
      </c>
      <c r="T15" s="266">
        <v>0.25272523682492282</v>
      </c>
      <c r="U15" s="266">
        <v>0.2095694766430958</v>
      </c>
      <c r="V15" s="266">
        <v>0.16355613931781515</v>
      </c>
      <c r="W15" s="265">
        <v>0.17766358716448913</v>
      </c>
      <c r="X15" s="265">
        <v>0.13716777306342257</v>
      </c>
    </row>
    <row r="16" spans="1:25" ht="5.25" customHeight="1" x14ac:dyDescent="0.2">
      <c r="A16" s="267"/>
      <c r="B16" s="266"/>
      <c r="C16" s="266"/>
      <c r="D16" s="266"/>
      <c r="E16" s="266"/>
      <c r="F16" s="266"/>
      <c r="G16" s="265"/>
      <c r="H16" s="265"/>
      <c r="J16" s="266"/>
      <c r="K16" s="266"/>
      <c r="L16" s="266"/>
      <c r="M16" s="266"/>
      <c r="N16" s="266"/>
      <c r="O16" s="265"/>
      <c r="P16" s="265"/>
      <c r="R16" s="266"/>
      <c r="S16" s="266"/>
      <c r="T16" s="266"/>
      <c r="U16" s="266"/>
      <c r="V16" s="266"/>
      <c r="W16" s="265"/>
      <c r="X16" s="265"/>
    </row>
    <row r="17" spans="1:24" s="720" customFormat="1" ht="12.75" x14ac:dyDescent="0.2">
      <c r="A17" s="79" t="s">
        <v>165</v>
      </c>
      <c r="B17" s="719">
        <v>106.7</v>
      </c>
      <c r="C17" s="719">
        <v>107.02762773977148</v>
      </c>
      <c r="D17" s="719">
        <v>106.60350215636412</v>
      </c>
      <c r="E17" s="719">
        <v>108.67719209963518</v>
      </c>
      <c r="F17" s="719">
        <v>110.89069976024852</v>
      </c>
      <c r="G17" s="718">
        <v>109.83781724945436</v>
      </c>
      <c r="H17" s="718">
        <v>108.85016664732396</v>
      </c>
      <c r="J17" s="719">
        <v>106.79539023977415</v>
      </c>
      <c r="K17" s="719">
        <v>106.47623031182805</v>
      </c>
      <c r="L17" s="719">
        <v>105.70950376175487</v>
      </c>
      <c r="M17" s="719">
        <v>107.95703422574685</v>
      </c>
      <c r="N17" s="719">
        <v>110.23358386988298</v>
      </c>
      <c r="O17" s="718">
        <v>108.77431872759544</v>
      </c>
      <c r="P17" s="718">
        <v>107.77210661780745</v>
      </c>
      <c r="R17" s="719">
        <v>106.66426230138823</v>
      </c>
      <c r="S17" s="719">
        <v>107.60791119454538</v>
      </c>
      <c r="T17" s="719">
        <v>107.54549047844814</v>
      </c>
      <c r="U17" s="719">
        <v>109.43508123501995</v>
      </c>
      <c r="V17" s="719">
        <v>111.58230762499559</v>
      </c>
      <c r="W17" s="718">
        <v>110.88439103047246</v>
      </c>
      <c r="X17" s="718">
        <v>109.98077705356249</v>
      </c>
    </row>
    <row r="18" spans="1:24" ht="12.75" x14ac:dyDescent="0.2">
      <c r="A18" s="81" t="s">
        <v>166</v>
      </c>
      <c r="B18" s="266">
        <v>100.5</v>
      </c>
      <c r="C18" s="266">
        <v>100.06523934967618</v>
      </c>
      <c r="D18" s="266">
        <v>99.969511796293446</v>
      </c>
      <c r="E18" s="266">
        <v>101.52265334363713</v>
      </c>
      <c r="F18" s="266">
        <v>104.28207674515424</v>
      </c>
      <c r="G18" s="269">
        <v>102.2</v>
      </c>
      <c r="H18" s="269">
        <v>102.25176577891403</v>
      </c>
      <c r="J18" s="266">
        <v>100.94429883664139</v>
      </c>
      <c r="K18" s="266">
        <v>100.2862160408372</v>
      </c>
      <c r="L18" s="266">
        <v>100.2294560947021</v>
      </c>
      <c r="M18" s="266">
        <v>101.8116811679724</v>
      </c>
      <c r="N18" s="266">
        <v>104.64442122759996</v>
      </c>
      <c r="O18" s="269">
        <v>103.59951971600599</v>
      </c>
      <c r="P18" s="269">
        <v>102.6318544693103</v>
      </c>
      <c r="R18" s="266">
        <v>99.9743564479529</v>
      </c>
      <c r="S18" s="266">
        <v>99.832686364709062</v>
      </c>
      <c r="T18" s="266">
        <v>99.695613660715338</v>
      </c>
      <c r="U18" s="266">
        <v>101.21848247245732</v>
      </c>
      <c r="V18" s="266">
        <v>103.90071282216687</v>
      </c>
      <c r="W18" s="269">
        <v>102.84443104527246</v>
      </c>
      <c r="X18" s="269">
        <v>101.8531495452259</v>
      </c>
    </row>
    <row r="19" spans="1:24" ht="12.75" x14ac:dyDescent="0.2">
      <c r="A19" s="81" t="s">
        <v>167</v>
      </c>
      <c r="B19" s="266">
        <v>6.0193302583067897E-2</v>
      </c>
      <c r="C19" s="266">
        <v>5.6465781961094856E-2</v>
      </c>
      <c r="D19" s="266">
        <v>6.3859970471784794E-2</v>
      </c>
      <c r="E19" s="266">
        <v>6.0654529770141796E-2</v>
      </c>
      <c r="F19" s="266">
        <v>5.9342190933230281E-2</v>
      </c>
      <c r="G19" s="269">
        <v>5.7043095456714932E-2</v>
      </c>
      <c r="H19" s="269">
        <v>6.5430196779616492E-2</v>
      </c>
      <c r="J19" s="266">
        <v>4.4852797468776615E-2</v>
      </c>
      <c r="K19" s="266">
        <v>4.0362981992427389E-2</v>
      </c>
      <c r="L19" s="266">
        <v>4.618017696954576E-2</v>
      </c>
      <c r="M19" s="266">
        <v>4.687764861922486E-2</v>
      </c>
      <c r="N19" s="266">
        <v>5.307681500416659E-2</v>
      </c>
      <c r="O19" s="269">
        <v>4.6549263912574391E-2</v>
      </c>
      <c r="P19" s="269">
        <v>3.926187671770711E-2</v>
      </c>
      <c r="R19" s="266">
        <v>7.4938787737278523E-2</v>
      </c>
      <c r="S19" s="266">
        <v>7.341215842897722E-2</v>
      </c>
      <c r="T19" s="266">
        <v>8.2488817141297507E-2</v>
      </c>
      <c r="U19" s="266">
        <v>7.5153223629297383E-2</v>
      </c>
      <c r="V19" s="266">
        <v>6.5936436075783131E-2</v>
      </c>
      <c r="W19" s="269">
        <v>6.8061703187023509E-2</v>
      </c>
      <c r="X19" s="269">
        <v>9.2874099870099897E-2</v>
      </c>
    </row>
    <row r="20" spans="1:24" ht="15.75" customHeight="1" x14ac:dyDescent="0.2">
      <c r="A20" s="81" t="s">
        <v>464</v>
      </c>
      <c r="B20" s="266">
        <v>4.0322672582634684</v>
      </c>
      <c r="C20" s="266">
        <v>4.6650634283953138</v>
      </c>
      <c r="D20" s="266">
        <v>4.3729412288788607</v>
      </c>
      <c r="E20" s="266">
        <v>4.7771058354150568</v>
      </c>
      <c r="F20" s="266">
        <v>4.432817044523631</v>
      </c>
      <c r="G20" s="269">
        <v>4.4729808523363106</v>
      </c>
      <c r="H20" s="269">
        <v>4.5863664896237655</v>
      </c>
      <c r="J20" s="266">
        <v>3.2162094184963936</v>
      </c>
      <c r="K20" s="266">
        <v>3.4988563194522655</v>
      </c>
      <c r="L20" s="266">
        <v>3.0201835738082923</v>
      </c>
      <c r="M20" s="266">
        <v>3.4430975747522257</v>
      </c>
      <c r="N20" s="266">
        <v>3.2228938159907057</v>
      </c>
      <c r="O20" s="269">
        <v>3.0866077332683672</v>
      </c>
      <c r="P20" s="269">
        <v>3.1893731187017402</v>
      </c>
      <c r="R20" s="266">
        <v>4.7974701705142939</v>
      </c>
      <c r="S20" s="266">
        <v>5.8923645652239447</v>
      </c>
      <c r="T20" s="266">
        <v>5.7983150565837889</v>
      </c>
      <c r="U20" s="266">
        <v>6.1810068464684713</v>
      </c>
      <c r="V20" s="266">
        <v>5.7062490720583989</v>
      </c>
      <c r="W20" s="269">
        <v>5.9286768165394506</v>
      </c>
      <c r="X20" s="269">
        <v>6.0514567437527651</v>
      </c>
    </row>
    <row r="21" spans="1:24" ht="12.75" x14ac:dyDescent="0.2">
      <c r="A21" s="81" t="s">
        <v>168</v>
      </c>
      <c r="B21" s="266">
        <v>0.7909491161388732</v>
      </c>
      <c r="C21" s="266">
        <v>0.6393456268264206</v>
      </c>
      <c r="D21" s="266">
        <v>0.60046424531950304</v>
      </c>
      <c r="E21" s="266">
        <v>0.50635300037740594</v>
      </c>
      <c r="F21" s="266">
        <v>0.38907060521636694</v>
      </c>
      <c r="G21" s="269">
        <v>0.29390563635705858</v>
      </c>
      <c r="H21" s="269">
        <v>0.17887231269785939</v>
      </c>
      <c r="J21" s="266">
        <v>0.93707168045061728</v>
      </c>
      <c r="K21" s="266">
        <v>0.78576196465692894</v>
      </c>
      <c r="L21" s="266">
        <v>0.71601264863257608</v>
      </c>
      <c r="M21" s="266">
        <v>0.59670427494751643</v>
      </c>
      <c r="N21" s="266">
        <v>0.44897764823196662</v>
      </c>
      <c r="O21" s="269">
        <v>0.34672676017123166</v>
      </c>
      <c r="P21" s="269">
        <v>0.20590673123064171</v>
      </c>
      <c r="R21" s="266">
        <v>0.61893887649678192</v>
      </c>
      <c r="S21" s="266">
        <v>0.48525898433242171</v>
      </c>
      <c r="T21" s="266">
        <v>0.47871319161213666</v>
      </c>
      <c r="U21" s="266">
        <v>0.41126794771370107</v>
      </c>
      <c r="V21" s="266">
        <v>0.32601904504137219</v>
      </c>
      <c r="W21" s="269">
        <v>0.23844435613171994</v>
      </c>
      <c r="X21" s="269">
        <v>0.15052009289292051</v>
      </c>
    </row>
    <row r="22" spans="1:24" ht="12.75" x14ac:dyDescent="0.2">
      <c r="A22" s="81" t="s">
        <v>458</v>
      </c>
      <c r="B22" s="266">
        <v>0.54128371337955761</v>
      </c>
      <c r="C22" s="266">
        <v>0.69581140878751546</v>
      </c>
      <c r="D22" s="266">
        <v>0.74420559228249561</v>
      </c>
      <c r="E22" s="266">
        <v>1.059657099725033</v>
      </c>
      <c r="F22" s="266">
        <v>1.0962688956612541</v>
      </c>
      <c r="G22" s="269">
        <v>1.1967908816328745</v>
      </c>
      <c r="H22" s="269">
        <v>1.2529994338922461</v>
      </c>
      <c r="J22" s="266">
        <v>0.6063922324455191</v>
      </c>
      <c r="K22" s="266">
        <v>0.78137468400557797</v>
      </c>
      <c r="L22" s="266">
        <v>0.67686945101077067</v>
      </c>
      <c r="M22" s="266">
        <v>1.1403973771574047</v>
      </c>
      <c r="N22" s="266">
        <v>1.0858994282819656</v>
      </c>
      <c r="O22" s="269">
        <v>1.0175582083318833</v>
      </c>
      <c r="P22" s="269">
        <v>1.0731579636173276</v>
      </c>
      <c r="R22" s="266">
        <v>0.4602721839419267</v>
      </c>
      <c r="S22" s="266">
        <v>0.60576573496112007</v>
      </c>
      <c r="T22" s="266">
        <v>0.81515634467158593</v>
      </c>
      <c r="U22" s="266">
        <v>0.97468659357260523</v>
      </c>
      <c r="V22" s="266">
        <v>1.1071826557725251</v>
      </c>
      <c r="W22" s="269">
        <v>1.3849871413627872</v>
      </c>
      <c r="X22" s="269">
        <v>1.441607333451649</v>
      </c>
    </row>
    <row r="23" spans="1:24" ht="15" x14ac:dyDescent="0.2">
      <c r="A23" s="81" t="s">
        <v>319</v>
      </c>
      <c r="B23" s="266">
        <v>0.90654761769044678</v>
      </c>
      <c r="C23" s="266">
        <v>0.90570214412497152</v>
      </c>
      <c r="D23" s="266">
        <v>0.85251932311803169</v>
      </c>
      <c r="E23" s="266">
        <v>0.75076829071042184</v>
      </c>
      <c r="F23" s="266">
        <v>0.63112427875980626</v>
      </c>
      <c r="G23" s="269">
        <v>0.55171368887041472</v>
      </c>
      <c r="H23" s="269">
        <v>0.51473243541643687</v>
      </c>
      <c r="J23" s="266">
        <v>1.0465652742714544</v>
      </c>
      <c r="K23" s="266">
        <v>1.0836583208836486</v>
      </c>
      <c r="L23" s="266">
        <v>1.020801816631578</v>
      </c>
      <c r="M23" s="266">
        <v>0.91827618229808705</v>
      </c>
      <c r="N23" s="266">
        <v>0.77831493477421343</v>
      </c>
      <c r="O23" s="269">
        <v>0.67735704590540491</v>
      </c>
      <c r="P23" s="269">
        <v>0.63255245822972561</v>
      </c>
      <c r="R23" s="266">
        <v>0.73828583474504028</v>
      </c>
      <c r="S23" s="266">
        <v>0.71842338688986507</v>
      </c>
      <c r="T23" s="266">
        <v>0.67520340772399134</v>
      </c>
      <c r="U23" s="266">
        <v>0.57448415117855545</v>
      </c>
      <c r="V23" s="266">
        <v>0.47620759388065603</v>
      </c>
      <c r="W23" s="269">
        <v>0.41978996797902418</v>
      </c>
      <c r="X23" s="269">
        <v>0.39116923836913997</v>
      </c>
    </row>
    <row r="24" spans="1:24" ht="5.25" customHeight="1" x14ac:dyDescent="0.2">
      <c r="A24" s="267"/>
      <c r="B24" s="266"/>
      <c r="C24" s="266"/>
      <c r="E24" s="266"/>
      <c r="F24" s="266"/>
      <c r="G24" s="270"/>
      <c r="H24" s="270"/>
      <c r="J24" s="266"/>
      <c r="K24" s="266"/>
      <c r="M24" s="266"/>
      <c r="N24" s="266"/>
      <c r="O24" s="270"/>
      <c r="P24" s="270"/>
      <c r="R24" s="266"/>
      <c r="S24" s="266"/>
      <c r="U24" s="266"/>
      <c r="V24" s="266"/>
      <c r="W24" s="270"/>
      <c r="X24" s="270"/>
    </row>
    <row r="25" spans="1:24" s="720" customFormat="1" ht="12.75" x14ac:dyDescent="0.2">
      <c r="A25" s="79" t="s">
        <v>169</v>
      </c>
      <c r="B25" s="719">
        <v>117.90321299648238</v>
      </c>
      <c r="C25" s="719">
        <v>119.99439316137146</v>
      </c>
      <c r="D25" s="719">
        <v>123.83488881163763</v>
      </c>
      <c r="E25" s="719">
        <v>128.47442542728734</v>
      </c>
      <c r="F25" s="719">
        <v>137.01670067297164</v>
      </c>
      <c r="G25" s="721">
        <v>135.90050780396831</v>
      </c>
      <c r="H25" s="721">
        <v>141.20297136546674</v>
      </c>
      <c r="J25" s="719">
        <v>115.08854313609034</v>
      </c>
      <c r="K25" s="719">
        <v>116.54744234022074</v>
      </c>
      <c r="L25" s="719">
        <v>119.37075805616442</v>
      </c>
      <c r="M25" s="719">
        <v>123.36208281849872</v>
      </c>
      <c r="N25" s="719">
        <v>131.7491270524919</v>
      </c>
      <c r="O25" s="721">
        <v>130.19363239247312</v>
      </c>
      <c r="P25" s="721">
        <v>132.83251513919723</v>
      </c>
      <c r="R25" s="719">
        <v>120.87494591204194</v>
      </c>
      <c r="S25" s="719">
        <v>123.6215639077396</v>
      </c>
      <c r="T25" s="719">
        <v>128.52557231157192</v>
      </c>
      <c r="U25" s="719">
        <v>133.87271363666559</v>
      </c>
      <c r="V25" s="719">
        <v>142.56170408081928</v>
      </c>
      <c r="W25" s="721">
        <v>141.89322556279049</v>
      </c>
      <c r="X25" s="721">
        <v>150.01675252029636</v>
      </c>
    </row>
    <row r="26" spans="1:24" ht="12.75" x14ac:dyDescent="0.2">
      <c r="A26" s="81" t="s">
        <v>527</v>
      </c>
      <c r="B26" s="266">
        <v>95.311807461038484</v>
      </c>
      <c r="C26" s="266">
        <v>95.876260289963454</v>
      </c>
      <c r="D26" s="266">
        <v>97.138683350463893</v>
      </c>
      <c r="E26" s="266">
        <v>98.773197878477234</v>
      </c>
      <c r="F26" s="266">
        <v>105.0370990221942</v>
      </c>
      <c r="G26" s="271">
        <v>104.74516686191421</v>
      </c>
      <c r="H26" s="271">
        <v>109.99990764548603</v>
      </c>
      <c r="J26" s="266">
        <v>92.451363414761232</v>
      </c>
      <c r="K26" s="266">
        <v>92.825978235885955</v>
      </c>
      <c r="L26" s="266">
        <v>93.598407396701404</v>
      </c>
      <c r="M26" s="266">
        <v>94.891447453118957</v>
      </c>
      <c r="N26" s="266">
        <v>101.61929874065436</v>
      </c>
      <c r="O26" s="271">
        <v>101.50159610215054</v>
      </c>
      <c r="P26" s="271">
        <v>105.41936358045922</v>
      </c>
      <c r="R26" s="266">
        <v>98.33186883486313</v>
      </c>
      <c r="S26" s="266">
        <v>99.086022891400333</v>
      </c>
      <c r="T26" s="266">
        <v>100.85862680892284</v>
      </c>
      <c r="U26" s="266">
        <v>102.87206392805248</v>
      </c>
      <c r="V26" s="266">
        <v>108.63490620514442</v>
      </c>
      <c r="W26" s="271">
        <v>108.1511581106339</v>
      </c>
      <c r="X26" s="271">
        <v>114.82305131506263</v>
      </c>
    </row>
    <row r="27" spans="1:24" ht="15.75" customHeight="1" x14ac:dyDescent="0.2">
      <c r="A27" s="81" t="s">
        <v>517</v>
      </c>
      <c r="B27" s="266">
        <v>5.8610733217018813</v>
      </c>
      <c r="C27" s="266">
        <v>6.6976810174331725</v>
      </c>
      <c r="D27" s="266">
        <v>6.9742929552983943</v>
      </c>
      <c r="E27" s="266">
        <v>7.4348750606537912</v>
      </c>
      <c r="F27" s="266">
        <v>7.8517886591916195</v>
      </c>
      <c r="G27" s="271">
        <v>8.1355599958400191</v>
      </c>
      <c r="H27" s="271">
        <v>8.18480014193897</v>
      </c>
      <c r="J27" s="266">
        <v>5.5423127221112924</v>
      </c>
      <c r="K27" s="266">
        <v>6.1624436120648074</v>
      </c>
      <c r="L27" s="266">
        <v>6.162762365583986</v>
      </c>
      <c r="M27" s="266">
        <v>6.4222003502390175</v>
      </c>
      <c r="N27" s="266">
        <v>6.929034049981067</v>
      </c>
      <c r="O27" s="271">
        <v>6.9603704637096779</v>
      </c>
      <c r="P27" s="271">
        <v>6.6252879313759214</v>
      </c>
      <c r="R27" s="266">
        <v>6.1976212697638635</v>
      </c>
      <c r="S27" s="266">
        <v>7.2609027051931454</v>
      </c>
      <c r="T27" s="266">
        <v>7.8270083786085785</v>
      </c>
      <c r="U27" s="266">
        <v>8.504191099795964</v>
      </c>
      <c r="V27" s="266">
        <v>8.8231424211564402</v>
      </c>
      <c r="W27" s="271">
        <v>9.3696415673777249</v>
      </c>
      <c r="X27" s="271">
        <v>9.8269088825653022</v>
      </c>
    </row>
    <row r="28" spans="1:24" ht="12.75" x14ac:dyDescent="0.2">
      <c r="A28" s="81" t="s">
        <v>191</v>
      </c>
      <c r="B28" s="266">
        <v>0.23006704737895217</v>
      </c>
      <c r="C28" s="266">
        <v>0.17499263351141442</v>
      </c>
      <c r="D28" s="266">
        <v>0.54353395914440961</v>
      </c>
      <c r="E28" s="266">
        <v>0.6929513786819248</v>
      </c>
      <c r="F28" s="266">
        <v>0.90064634620139161</v>
      </c>
      <c r="G28" s="271">
        <v>0.93347422384584666</v>
      </c>
      <c r="H28" s="271">
        <v>0.95557494880741367</v>
      </c>
      <c r="J28" s="266">
        <v>0.16611972425410085</v>
      </c>
      <c r="K28" s="266">
        <v>0.13904430532637202</v>
      </c>
      <c r="L28" s="266">
        <v>0.47147380902714497</v>
      </c>
      <c r="M28" s="266">
        <v>0.55888571441449197</v>
      </c>
      <c r="N28" s="266">
        <v>0.73163055455492421</v>
      </c>
      <c r="O28" s="271">
        <v>0.72874663978494625</v>
      </c>
      <c r="P28" s="271">
        <v>0.76555871715497747</v>
      </c>
      <c r="R28" s="266">
        <v>0.29758273284750431</v>
      </c>
      <c r="S28" s="266">
        <v>0.21282047937841711</v>
      </c>
      <c r="T28" s="266">
        <v>0.61925113134941911</v>
      </c>
      <c r="U28" s="266">
        <v>0.83451565754171653</v>
      </c>
      <c r="V28" s="266">
        <v>1.0785637723605686</v>
      </c>
      <c r="W28" s="271">
        <v>1.1484620092295985</v>
      </c>
      <c r="X28" s="271">
        <v>1.1556550204759062</v>
      </c>
    </row>
    <row r="29" spans="1:24" ht="12.75" x14ac:dyDescent="0.2">
      <c r="A29" s="81" t="s">
        <v>234</v>
      </c>
      <c r="B29" s="266">
        <v>4.1842483494354648</v>
      </c>
      <c r="C29" s="266">
        <v>4.1583434689230927</v>
      </c>
      <c r="D29" s="266">
        <v>4.3458877522818362</v>
      </c>
      <c r="E29" s="266">
        <v>4.3509584232058778</v>
      </c>
      <c r="F29" s="266">
        <v>4.4097709940255765</v>
      </c>
      <c r="G29" s="271">
        <v>4.0386005241985243</v>
      </c>
      <c r="H29" s="271">
        <v>2.3169017220315138</v>
      </c>
      <c r="J29" s="266">
        <v>4.2767098979892086</v>
      </c>
      <c r="K29" s="266">
        <v>4.2729579065933452</v>
      </c>
      <c r="L29" s="266">
        <v>4.4696957816323417</v>
      </c>
      <c r="M29" s="266">
        <v>4.4354009936444001</v>
      </c>
      <c r="N29" s="266">
        <v>4.5015675757083216</v>
      </c>
      <c r="O29" s="271">
        <v>4.2034190188172049</v>
      </c>
      <c r="P29" s="271">
        <v>2.3696361381236777</v>
      </c>
      <c r="R29" s="266">
        <v>4.0866272994049311</v>
      </c>
      <c r="S29" s="266">
        <v>4.037736545007018</v>
      </c>
      <c r="T29" s="266">
        <v>4.2157965178972292</v>
      </c>
      <c r="U29" s="266">
        <v>4.261792776994251</v>
      </c>
      <c r="V29" s="266">
        <v>4.31313971842639</v>
      </c>
      <c r="W29" s="271">
        <v>3.8655147127742278</v>
      </c>
      <c r="X29" s="271">
        <v>2.2613743301905078</v>
      </c>
    </row>
    <row r="30" spans="1:24" ht="12.75" x14ac:dyDescent="0.2">
      <c r="A30" s="81" t="s">
        <v>461</v>
      </c>
      <c r="B30" s="266">
        <v>10.121412888366242</v>
      </c>
      <c r="C30" s="266">
        <v>10.811433770854098</v>
      </c>
      <c r="D30" s="266">
        <v>12.477176971489969</v>
      </c>
      <c r="E30" s="266">
        <v>14.796708571862697</v>
      </c>
      <c r="F30" s="266">
        <v>16.368126628431082</v>
      </c>
      <c r="G30" s="271">
        <v>15.6977500564339</v>
      </c>
      <c r="H30" s="271">
        <v>17.304860912095322</v>
      </c>
      <c r="J30" s="266">
        <v>10.073440215804979</v>
      </c>
      <c r="K30" s="266">
        <v>10.476862002428197</v>
      </c>
      <c r="L30" s="266">
        <v>11.856635756620143</v>
      </c>
      <c r="M30" s="266">
        <v>14.206717427820777</v>
      </c>
      <c r="N30" s="266">
        <v>15.069152421260149</v>
      </c>
      <c r="O30" s="271">
        <v>13.977444556451612</v>
      </c>
      <c r="P30" s="271">
        <v>14.695704741356847</v>
      </c>
      <c r="R30" s="266">
        <v>10.172062512360798</v>
      </c>
      <c r="S30" s="266">
        <v>11.163498245794869</v>
      </c>
      <c r="T30" s="266">
        <v>13.129210390101282</v>
      </c>
      <c r="U30" s="266">
        <v>15.419699337591863</v>
      </c>
      <c r="V30" s="266">
        <v>17.73551452358366</v>
      </c>
      <c r="W30" s="271">
        <v>17.504259178598801</v>
      </c>
      <c r="X30" s="271">
        <v>20.052205963072439</v>
      </c>
    </row>
    <row r="31" spans="1:24" ht="15" x14ac:dyDescent="0.2">
      <c r="A31" s="81" t="s">
        <v>319</v>
      </c>
      <c r="B31" s="266">
        <v>2.1946039285613637</v>
      </c>
      <c r="C31" s="266">
        <v>2.2756819806862163</v>
      </c>
      <c r="D31" s="266">
        <v>2.3553138229591082</v>
      </c>
      <c r="E31" s="266">
        <v>2.4257341144058047</v>
      </c>
      <c r="F31" s="266">
        <v>2.4492690229277665</v>
      </c>
      <c r="G31" s="271">
        <v>2.3499561417358135</v>
      </c>
      <c r="H31" s="271">
        <v>2.4409259951074969</v>
      </c>
      <c r="J31" s="266">
        <v>2.5785971611695113</v>
      </c>
      <c r="K31" s="266">
        <v>2.6701562779220747</v>
      </c>
      <c r="L31" s="266">
        <v>2.8117829465993878</v>
      </c>
      <c r="M31" s="266">
        <v>2.847430879261065</v>
      </c>
      <c r="N31" s="266">
        <v>2.8984437103330851</v>
      </c>
      <c r="O31" s="271">
        <v>2.82205561155914</v>
      </c>
      <c r="P31" s="271">
        <v>2.9569640307265774</v>
      </c>
      <c r="R31" s="266">
        <v>1.7891832628017204</v>
      </c>
      <c r="S31" s="266">
        <v>1.8605830409658113</v>
      </c>
      <c r="T31" s="266">
        <v>1.8756790846925826</v>
      </c>
      <c r="U31" s="266">
        <v>1.9804508366893059</v>
      </c>
      <c r="V31" s="266">
        <v>1.9764374401478053</v>
      </c>
      <c r="W31" s="271">
        <v>1.8541899841762557</v>
      </c>
      <c r="X31" s="271">
        <v>1.8975570089295741</v>
      </c>
    </row>
    <row r="32" spans="1:24" ht="5.25" customHeight="1" x14ac:dyDescent="0.2">
      <c r="A32" s="272"/>
      <c r="B32" s="266"/>
      <c r="C32" s="266"/>
      <c r="D32" s="266"/>
      <c r="E32" s="266"/>
      <c r="F32" s="266"/>
      <c r="G32" s="269"/>
      <c r="H32" s="269"/>
      <c r="J32" s="266"/>
      <c r="K32" s="266"/>
      <c r="L32" s="266"/>
      <c r="M32" s="266"/>
      <c r="N32" s="266"/>
      <c r="O32" s="269"/>
      <c r="P32" s="269"/>
      <c r="R32" s="266"/>
      <c r="S32" s="266"/>
      <c r="T32" s="266"/>
      <c r="U32" s="266"/>
      <c r="V32" s="266"/>
      <c r="W32" s="269"/>
      <c r="X32" s="269"/>
    </row>
    <row r="33" spans="1:24" s="720" customFormat="1" ht="12.75" x14ac:dyDescent="0.2">
      <c r="A33" s="268" t="s">
        <v>356</v>
      </c>
      <c r="B33" s="719">
        <v>127.68415562558346</v>
      </c>
      <c r="C33" s="719">
        <v>128.93241329072856</v>
      </c>
      <c r="D33" s="719">
        <v>131.45406515080288</v>
      </c>
      <c r="E33" s="719">
        <v>132.40677346452941</v>
      </c>
      <c r="F33" s="719">
        <v>135.51956251192283</v>
      </c>
      <c r="G33" s="721">
        <v>131.26592774344039</v>
      </c>
      <c r="H33" s="721">
        <v>128.88064472670612</v>
      </c>
      <c r="J33" s="719">
        <v>129.23769500978986</v>
      </c>
      <c r="K33" s="719">
        <v>129.82749760695162</v>
      </c>
      <c r="L33" s="719">
        <v>131.05053210207194</v>
      </c>
      <c r="M33" s="719">
        <v>131.96481414665794</v>
      </c>
      <c r="N33" s="719">
        <v>134.51956328036079</v>
      </c>
      <c r="O33" s="721">
        <v>129.41408095763111</v>
      </c>
      <c r="P33" s="721">
        <v>125.08435477206996</v>
      </c>
      <c r="R33" s="719">
        <v>126.04277321290812</v>
      </c>
      <c r="S33" s="719">
        <v>127.98458321438832</v>
      </c>
      <c r="T33" s="719">
        <v>131.87896535572517</v>
      </c>
      <c r="U33" s="719">
        <v>132.86981752566689</v>
      </c>
      <c r="V33" s="719">
        <v>136.56923602628746</v>
      </c>
      <c r="W33" s="721">
        <v>133.22004783849428</v>
      </c>
      <c r="X33" s="721">
        <v>132.88113631693892</v>
      </c>
    </row>
    <row r="34" spans="1:24" ht="12.75" x14ac:dyDescent="0.2">
      <c r="A34" s="81" t="s">
        <v>455</v>
      </c>
      <c r="B34" s="266">
        <v>102.86155073346686</v>
      </c>
      <c r="C34" s="266">
        <v>102.6120514154309</v>
      </c>
      <c r="D34" s="266">
        <v>102.70748092610276</v>
      </c>
      <c r="E34" s="266">
        <v>101.42326527285243</v>
      </c>
      <c r="F34" s="266">
        <v>104.69781891845244</v>
      </c>
      <c r="G34" s="271">
        <v>102.06786426049254</v>
      </c>
      <c r="H34" s="271">
        <v>102.38099918452139</v>
      </c>
      <c r="J34" s="266">
        <v>103.16920041335347</v>
      </c>
      <c r="K34" s="266">
        <v>102.82586565868279</v>
      </c>
      <c r="L34" s="266">
        <v>102.02986122790523</v>
      </c>
      <c r="M34" s="266">
        <v>100.74228442891531</v>
      </c>
      <c r="N34" s="266">
        <v>104.18277295647277</v>
      </c>
      <c r="O34" s="271">
        <v>101.28191666229152</v>
      </c>
      <c r="P34" s="271">
        <v>100.80739567552679</v>
      </c>
      <c r="R34" s="266">
        <v>102.53650536997965</v>
      </c>
      <c r="S34" s="266">
        <v>102.38563747114551</v>
      </c>
      <c r="T34" s="266">
        <v>103.42098072377478</v>
      </c>
      <c r="U34" s="266">
        <v>102.13673396280367</v>
      </c>
      <c r="V34" s="266">
        <v>105.23844943886395</v>
      </c>
      <c r="W34" s="271">
        <v>102.89709182589743</v>
      </c>
      <c r="X34" s="271">
        <v>104.03924649421539</v>
      </c>
    </row>
    <row r="35" spans="1:24" ht="15.75" customHeight="1" x14ac:dyDescent="0.2">
      <c r="A35" s="81" t="s">
        <v>466</v>
      </c>
      <c r="B35" s="266">
        <v>7.0997488637509152</v>
      </c>
      <c r="C35" s="266">
        <v>7.8930624317983655</v>
      </c>
      <c r="D35" s="266">
        <v>8.0890759304113953</v>
      </c>
      <c r="E35" s="266">
        <v>8.206415870346115</v>
      </c>
      <c r="F35" s="266">
        <v>8.5149387280506534</v>
      </c>
      <c r="G35" s="271">
        <v>8.9147909880150227</v>
      </c>
      <c r="H35" s="271">
        <v>8.5429016803466471</v>
      </c>
      <c r="J35" s="266">
        <v>6.7864932589799878</v>
      </c>
      <c r="K35" s="266">
        <v>7.4234672783166751</v>
      </c>
      <c r="L35" s="266">
        <v>7.3264052621585085</v>
      </c>
      <c r="M35" s="266">
        <v>7.3781863811664765</v>
      </c>
      <c r="N35" s="266">
        <v>7.6886313497379053</v>
      </c>
      <c r="O35" s="271">
        <v>7.7991284716753286</v>
      </c>
      <c r="P35" s="271">
        <v>7.1331428177936917</v>
      </c>
      <c r="R35" s="266">
        <v>7.4307171324476489</v>
      </c>
      <c r="S35" s="266">
        <v>8.3903300099542424</v>
      </c>
      <c r="T35" s="266">
        <v>8.8921301641302684</v>
      </c>
      <c r="U35" s="266">
        <v>9.0741580599906211</v>
      </c>
      <c r="V35" s="266">
        <v>9.3822923642970828</v>
      </c>
      <c r="W35" s="271">
        <v>10.092259953269734</v>
      </c>
      <c r="X35" s="271">
        <v>10.028491174640104</v>
      </c>
    </row>
    <row r="36" spans="1:24" ht="12.75" x14ac:dyDescent="0.2">
      <c r="A36" s="81" t="s">
        <v>191</v>
      </c>
      <c r="B36" s="266">
        <v>9.2039463015475775E-2</v>
      </c>
      <c r="C36" s="266">
        <v>8.8248200854953343E-2</v>
      </c>
      <c r="D36" s="266">
        <v>0.59730804199424281</v>
      </c>
      <c r="E36" s="266">
        <v>0.77821017384360303</v>
      </c>
      <c r="F36" s="266">
        <v>0.91930634157862701</v>
      </c>
      <c r="G36" s="271">
        <v>0.93906119474579886</v>
      </c>
      <c r="H36" s="271">
        <v>0.83384161570048443</v>
      </c>
      <c r="J36" s="266">
        <v>7.1661273884892393E-2</v>
      </c>
      <c r="K36" s="266">
        <v>7.7518313712329479E-2</v>
      </c>
      <c r="L36" s="266">
        <v>0.55308651876423098</v>
      </c>
      <c r="M36" s="266">
        <v>0.66079894768548264</v>
      </c>
      <c r="N36" s="266">
        <v>0.76629109311034149</v>
      </c>
      <c r="O36" s="271">
        <v>0.76914999737491463</v>
      </c>
      <c r="P36" s="271">
        <v>0.69205343616581738</v>
      </c>
      <c r="R36" s="266">
        <v>0.11356991250465839</v>
      </c>
      <c r="S36" s="266">
        <v>9.9610381562609457E-2</v>
      </c>
      <c r="T36" s="266">
        <v>0.6438711037843462</v>
      </c>
      <c r="U36" s="266">
        <v>0.90122278786705268</v>
      </c>
      <c r="V36" s="266">
        <v>1.0799225186132781</v>
      </c>
      <c r="W36" s="271">
        <v>1.1183864205169882</v>
      </c>
      <c r="X36" s="271">
        <v>0.98325655149329538</v>
      </c>
    </row>
    <row r="37" spans="1:24" ht="12.75" x14ac:dyDescent="0.2">
      <c r="A37" s="81" t="s">
        <v>234</v>
      </c>
      <c r="B37" s="266">
        <v>4.856615665116605</v>
      </c>
      <c r="C37" s="266">
        <v>4.7340456174372942</v>
      </c>
      <c r="D37" s="266">
        <v>4.7466926315925466</v>
      </c>
      <c r="E37" s="266">
        <v>4.458006773131916</v>
      </c>
      <c r="F37" s="266">
        <v>4.1300654960348098</v>
      </c>
      <c r="G37" s="271">
        <v>3.5374300412601318</v>
      </c>
      <c r="H37" s="271">
        <v>1.8496444314373033</v>
      </c>
      <c r="J37" s="266">
        <v>5.2526007536819339</v>
      </c>
      <c r="K37" s="266">
        <v>5.1179506895915505</v>
      </c>
      <c r="L37" s="266">
        <v>5.1202537561117447</v>
      </c>
      <c r="M37" s="266">
        <v>4.8329194064366803</v>
      </c>
      <c r="N37" s="266">
        <v>4.4381025809307282</v>
      </c>
      <c r="O37" s="271">
        <v>3.8501251290666949</v>
      </c>
      <c r="P37" s="271">
        <v>1.9573750172152595</v>
      </c>
      <c r="R37" s="266">
        <v>4.4382400728010953</v>
      </c>
      <c r="S37" s="266">
        <v>4.3275176878866999</v>
      </c>
      <c r="T37" s="266">
        <v>4.3533513703045816</v>
      </c>
      <c r="U37" s="266">
        <v>4.0652080215787665</v>
      </c>
      <c r="V37" s="266">
        <v>3.8067268781118053</v>
      </c>
      <c r="W37" s="271">
        <v>3.2073955726304706</v>
      </c>
      <c r="X37" s="271">
        <v>1.736119040182811</v>
      </c>
    </row>
    <row r="38" spans="1:24" ht="12.75" x14ac:dyDescent="0.2">
      <c r="A38" s="81" t="s">
        <v>462</v>
      </c>
      <c r="B38" s="265">
        <v>10.456559564872482</v>
      </c>
      <c r="C38" s="266">
        <v>11.189155131751393</v>
      </c>
      <c r="D38" s="266">
        <v>12.903396904144627</v>
      </c>
      <c r="E38" s="266">
        <v>15.176452583988267</v>
      </c>
      <c r="F38" s="266">
        <v>14.981423108018497</v>
      </c>
      <c r="G38" s="271">
        <v>13.68198681397336</v>
      </c>
      <c r="H38" s="271">
        <v>13.181587321078739</v>
      </c>
      <c r="J38" s="265">
        <v>11.203898927741568</v>
      </c>
      <c r="K38" s="266">
        <v>11.542389812536969</v>
      </c>
      <c r="L38" s="266">
        <v>13.136910993688014</v>
      </c>
      <c r="M38" s="266">
        <v>15.525687425058909</v>
      </c>
      <c r="N38" s="266">
        <v>14.705871082016866</v>
      </c>
      <c r="O38" s="271">
        <v>13.158677657023855</v>
      </c>
      <c r="P38" s="271">
        <v>11.908655832529954</v>
      </c>
      <c r="R38" s="265">
        <v>9.6669627905750897</v>
      </c>
      <c r="S38" s="266">
        <v>10.815104946325542</v>
      </c>
      <c r="T38" s="266">
        <v>12.657518196536266</v>
      </c>
      <c r="U38" s="266">
        <v>14.810556646147472</v>
      </c>
      <c r="V38" s="266">
        <v>15.270662993804828</v>
      </c>
      <c r="W38" s="271">
        <v>14.234260858322328</v>
      </c>
      <c r="X38" s="271">
        <v>14.522989525792577</v>
      </c>
    </row>
    <row r="39" spans="1:24" ht="15.75" customHeight="1" x14ac:dyDescent="0.2">
      <c r="A39" s="81" t="s">
        <v>319</v>
      </c>
      <c r="B39" s="266">
        <v>2.3176413353611234</v>
      </c>
      <c r="C39" s="266">
        <v>2.4158504934556517</v>
      </c>
      <c r="D39" s="266">
        <v>2.410110716557317</v>
      </c>
      <c r="E39" s="266">
        <v>2.3644227903670489</v>
      </c>
      <c r="F39" s="266">
        <v>2.2760099197877968</v>
      </c>
      <c r="G39" s="271">
        <v>2.1247944449535328</v>
      </c>
      <c r="H39" s="271">
        <v>2.091670493621554</v>
      </c>
      <c r="J39" s="266">
        <v>2.7538403821480073</v>
      </c>
      <c r="K39" s="266">
        <v>2.8403058541113082</v>
      </c>
      <c r="L39" s="266">
        <v>2.884014343444206</v>
      </c>
      <c r="M39" s="266">
        <v>2.8249375573950806</v>
      </c>
      <c r="N39" s="266">
        <v>2.7378942180921575</v>
      </c>
      <c r="O39" s="271">
        <v>2.5550830401988063</v>
      </c>
      <c r="P39" s="271" t="s">
        <v>471</v>
      </c>
      <c r="R39" s="266">
        <v>1.8567779345999709</v>
      </c>
      <c r="S39" s="266">
        <v>1.9663827175137352</v>
      </c>
      <c r="T39" s="266">
        <v>1.9111137971949264</v>
      </c>
      <c r="U39" s="266">
        <v>1.8819380472793017</v>
      </c>
      <c r="V39" s="266">
        <v>1.7911818325965061</v>
      </c>
      <c r="W39" s="271">
        <v>1.6706532078573342</v>
      </c>
      <c r="X39" s="271">
        <v>1.5710335306147489</v>
      </c>
    </row>
    <row r="40" spans="1:24" ht="5.25" customHeight="1" x14ac:dyDescent="0.2">
      <c r="A40" s="272"/>
      <c r="B40" s="266"/>
      <c r="C40" s="266"/>
      <c r="D40" s="266"/>
      <c r="E40" s="266"/>
      <c r="F40" s="266"/>
      <c r="G40" s="269"/>
      <c r="H40" s="269"/>
      <c r="J40" s="266"/>
      <c r="K40" s="266"/>
      <c r="L40" s="266"/>
      <c r="M40" s="266"/>
      <c r="N40" s="266"/>
      <c r="O40" s="269"/>
      <c r="P40" s="269"/>
      <c r="R40" s="266"/>
      <c r="S40" s="266"/>
      <c r="T40" s="266"/>
      <c r="U40" s="266"/>
      <c r="V40" s="266"/>
      <c r="W40" s="269"/>
      <c r="X40" s="269"/>
    </row>
    <row r="41" spans="1:24" s="720" customFormat="1" ht="12.75" x14ac:dyDescent="0.2">
      <c r="A41" s="268" t="s">
        <v>9</v>
      </c>
      <c r="B41" s="719">
        <v>104.14102295292247</v>
      </c>
      <c r="C41" s="719">
        <v>107.71554421325848</v>
      </c>
      <c r="D41" s="719">
        <v>113.15682910385559</v>
      </c>
      <c r="E41" s="719">
        <v>122.64686490497316</v>
      </c>
      <c r="F41" s="719">
        <v>139.24531618696037</v>
      </c>
      <c r="G41" s="721">
        <v>142.81051576195699</v>
      </c>
      <c r="H41" s="721">
        <v>160.09311664782692</v>
      </c>
      <c r="J41" s="719">
        <v>95.163713870073238</v>
      </c>
      <c r="K41" s="719">
        <v>98.170230328639079</v>
      </c>
      <c r="L41" s="719">
        <v>102.96172645353198</v>
      </c>
      <c r="M41" s="719">
        <v>110.73291612157649</v>
      </c>
      <c r="N41" s="719">
        <v>127.63930866375239</v>
      </c>
      <c r="O41" s="721">
        <v>131.3630516394949</v>
      </c>
      <c r="P41" s="721">
        <v>144.72387694990027</v>
      </c>
      <c r="R41" s="719">
        <v>113.60991305792328</v>
      </c>
      <c r="S41" s="719">
        <v>117.67345975709078</v>
      </c>
      <c r="T41" s="719">
        <v>123.83796685823452</v>
      </c>
      <c r="U41" s="719">
        <v>135.3738653643062</v>
      </c>
      <c r="V41" s="719">
        <v>151.51448234145971</v>
      </c>
      <c r="W41" s="721">
        <v>154.74196902533791</v>
      </c>
      <c r="X41" s="721">
        <v>176.25646130088299</v>
      </c>
    </row>
    <row r="42" spans="1:24" ht="12.75" x14ac:dyDescent="0.2">
      <c r="A42" s="81" t="s">
        <v>445</v>
      </c>
      <c r="B42" s="266">
        <v>84.689007017846791</v>
      </c>
      <c r="C42" s="266">
        <v>86.622783504427986</v>
      </c>
      <c r="D42" s="266">
        <v>89.334171370926455</v>
      </c>
      <c r="E42" s="266">
        <v>94.845918811956949</v>
      </c>
      <c r="F42" s="266">
        <v>105.54214586587156</v>
      </c>
      <c r="G42" s="271">
        <v>108.73693786169281</v>
      </c>
      <c r="H42" s="271">
        <v>121.67970578262587</v>
      </c>
      <c r="J42" s="266">
        <v>77.358510203191685</v>
      </c>
      <c r="K42" s="266">
        <v>78.987929555390906</v>
      </c>
      <c r="L42" s="266">
        <v>81.752973415824286</v>
      </c>
      <c r="M42" s="266">
        <v>86.302175899097378</v>
      </c>
      <c r="N42" s="266">
        <v>97.816499251804757</v>
      </c>
      <c r="O42" s="271">
        <v>101.8311412144601</v>
      </c>
      <c r="P42" s="271">
        <v>112.49785362374354</v>
      </c>
      <c r="R42" s="266">
        <v>92.420908427550501</v>
      </c>
      <c r="S42" s="266">
        <v>94.587658387852272</v>
      </c>
      <c r="T42" s="266">
        <v>97.276790732301123</v>
      </c>
      <c r="U42" s="266">
        <v>103.9727181589478</v>
      </c>
      <c r="V42" s="266">
        <v>113.709230177112</v>
      </c>
      <c r="W42" s="271">
        <v>115.93471241722762</v>
      </c>
      <c r="X42" s="271">
        <v>131.33597010762327</v>
      </c>
    </row>
    <row r="43" spans="1:24" ht="15.75" customHeight="1" x14ac:dyDescent="0.2">
      <c r="A43" s="81" t="s">
        <v>518</v>
      </c>
      <c r="B43" s="266">
        <v>4.1182057006129824</v>
      </c>
      <c r="C43" s="266">
        <v>5.0554931939618495</v>
      </c>
      <c r="D43" s="266">
        <v>5.411956209227017</v>
      </c>
      <c r="E43" s="266">
        <v>6.2914867538876669</v>
      </c>
      <c r="F43" s="266">
        <v>6.8646342535310305</v>
      </c>
      <c r="G43" s="271">
        <v>6.9737519600053117</v>
      </c>
      <c r="H43" s="271">
        <v>7.6358299446160656</v>
      </c>
      <c r="J43" s="266">
        <v>3.7902582530875994</v>
      </c>
      <c r="K43" s="266">
        <v>4.4174132789164045</v>
      </c>
      <c r="L43" s="266">
        <v>4.5279487990697875</v>
      </c>
      <c r="M43" s="266">
        <v>5.0187731729897997</v>
      </c>
      <c r="N43" s="266">
        <v>5.8022053869805905</v>
      </c>
      <c r="O43" s="271">
        <v>5.702134362447822</v>
      </c>
      <c r="P43" s="271">
        <v>5.8460684991216363</v>
      </c>
      <c r="R43" s="266">
        <v>4.4641109504128273</v>
      </c>
      <c r="S43" s="266">
        <v>5.7211544787600905</v>
      </c>
      <c r="T43" s="266">
        <v>6.3381072493522925</v>
      </c>
      <c r="U43" s="266">
        <v>7.6510549896735984</v>
      </c>
      <c r="V43" s="266">
        <v>7.9877695147289947</v>
      </c>
      <c r="W43" s="271">
        <v>8.299129863733377</v>
      </c>
      <c r="X43" s="271">
        <v>9.518065608764168</v>
      </c>
    </row>
    <row r="44" spans="1:24" ht="12.75" x14ac:dyDescent="0.2">
      <c r="A44" s="81" t="s">
        <v>191</v>
      </c>
      <c r="B44" s="266">
        <v>0.42427755645728243</v>
      </c>
      <c r="C44" s="266">
        <v>0.29416016393350752</v>
      </c>
      <c r="D44" s="266">
        <v>0.46817110601681761</v>
      </c>
      <c r="E44" s="266">
        <v>0.56660173105187173</v>
      </c>
      <c r="F44" s="266">
        <v>0.87286938060756025</v>
      </c>
      <c r="G44" s="271">
        <v>0.92514423215824559</v>
      </c>
      <c r="H44" s="271">
        <v>1.1421923316693832</v>
      </c>
      <c r="J44" s="266">
        <v>0.29913607132133507</v>
      </c>
      <c r="K44" s="266">
        <v>0.22418523052618039</v>
      </c>
      <c r="L44" s="266">
        <v>0.35681529525893163</v>
      </c>
      <c r="M44" s="266">
        <v>0.40927285746187791</v>
      </c>
      <c r="N44" s="266">
        <v>0.68021319389318946</v>
      </c>
      <c r="O44" s="271">
        <v>0.66813683022236225</v>
      </c>
      <c r="P44" s="271">
        <v>0.87836320648800004</v>
      </c>
      <c r="R44" s="266">
        <v>0.55627156038354564</v>
      </c>
      <c r="S44" s="266">
        <v>0.36715980391163661</v>
      </c>
      <c r="T44" s="266">
        <v>0.58483562576226455</v>
      </c>
      <c r="U44" s="266">
        <v>0.73466730551838721</v>
      </c>
      <c r="V44" s="266">
        <v>1.0765337984329169</v>
      </c>
      <c r="W44" s="271">
        <v>1.1930170196464729</v>
      </c>
      <c r="X44" s="271">
        <v>1.4196531015990923</v>
      </c>
    </row>
    <row r="45" spans="1:24" ht="12.75" x14ac:dyDescent="0.2">
      <c r="A45" s="81" t="s">
        <v>234</v>
      </c>
      <c r="B45" s="266">
        <v>3.2381997804610316</v>
      </c>
      <c r="C45" s="266">
        <v>3.3674569394229144</v>
      </c>
      <c r="D45" s="266">
        <v>3.7841710729538693</v>
      </c>
      <c r="E45" s="266">
        <v>4.1923176487627858</v>
      </c>
      <c r="F45" s="266">
        <v>4.8261360486264646</v>
      </c>
      <c r="G45" s="271">
        <v>4.7858293950315032</v>
      </c>
      <c r="H45" s="271">
        <v>3.0332078517361212</v>
      </c>
      <c r="J45" s="266">
        <v>2.9024608365957651</v>
      </c>
      <c r="K45" s="266">
        <v>3.1036396161554545</v>
      </c>
      <c r="L45" s="266">
        <v>3.5557203639043364</v>
      </c>
      <c r="M45" s="266">
        <v>3.851827462315268</v>
      </c>
      <c r="N45" s="266">
        <v>4.5957150604814521</v>
      </c>
      <c r="O45" s="271">
        <v>4.7334015909269906</v>
      </c>
      <c r="P45" s="271">
        <v>3.0022850651837958</v>
      </c>
      <c r="R45" s="266">
        <v>3.5923231746864506</v>
      </c>
      <c r="S45" s="266">
        <v>3.6426779175753805</v>
      </c>
      <c r="T45" s="266">
        <v>4.0235128017363815</v>
      </c>
      <c r="U45" s="266">
        <v>4.5560441376121457</v>
      </c>
      <c r="V45" s="266">
        <v>5.0697231205271089</v>
      </c>
      <c r="W45" s="271">
        <v>4.8404750177858045</v>
      </c>
      <c r="X45" s="271">
        <v>3.0657283710657497</v>
      </c>
    </row>
    <row r="46" spans="1:24" ht="12.75" x14ac:dyDescent="0.2">
      <c r="A46" s="81" t="s">
        <v>463</v>
      </c>
      <c r="B46" s="266">
        <v>9.6498476794237718</v>
      </c>
      <c r="C46" s="266">
        <v>10.292528748510279</v>
      </c>
      <c r="D46" s="266">
        <v>11.879841815176746</v>
      </c>
      <c r="E46" s="266">
        <v>14.233945257758826</v>
      </c>
      <c r="F46" s="266">
        <v>18.432350932705894</v>
      </c>
      <c r="G46" s="271">
        <v>18.703187413197721</v>
      </c>
      <c r="H46" s="271">
        <v>23.62584553266338</v>
      </c>
      <c r="J46" s="266">
        <v>8.4815287691912662</v>
      </c>
      <c r="K46" s="266">
        <v>9.0023628322582869</v>
      </c>
      <c r="L46" s="266">
        <v>10.057964246148979</v>
      </c>
      <c r="M46" s="266">
        <v>12.270414720233642</v>
      </c>
      <c r="N46" s="266">
        <v>15.60806406026094</v>
      </c>
      <c r="O46" s="271">
        <v>15.205691633194194</v>
      </c>
      <c r="P46" s="271">
        <v>18.972645260140801</v>
      </c>
      <c r="R46" s="266">
        <v>10.882141595840295</v>
      </c>
      <c r="S46" s="266">
        <v>11.638462825363384</v>
      </c>
      <c r="T46" s="266">
        <v>13.788574463962878</v>
      </c>
      <c r="U46" s="266">
        <v>16.33147433962155</v>
      </c>
      <c r="V46" s="266">
        <v>21.418015454868847</v>
      </c>
      <c r="W46" s="271">
        <v>22.348547036611393</v>
      </c>
      <c r="X46" s="271">
        <v>28.519469499932448</v>
      </c>
    </row>
    <row r="47" spans="1:24" ht="15.75" thickBot="1" x14ac:dyDescent="0.25">
      <c r="A47" s="81" t="s">
        <v>319</v>
      </c>
      <c r="B47" s="265">
        <v>2.0214852181205982</v>
      </c>
      <c r="C47" s="265">
        <v>2.0831216630019309</v>
      </c>
      <c r="D47" s="265">
        <v>2.2785175295546747</v>
      </c>
      <c r="E47" s="265">
        <v>2.5165947015550665</v>
      </c>
      <c r="F47" s="265">
        <v>2.7071797056178712</v>
      </c>
      <c r="G47" s="269">
        <v>2.6856648998714023</v>
      </c>
      <c r="H47" s="269">
        <v>2.9763352045160687</v>
      </c>
      <c r="J47" s="265">
        <v>2.331819736685588</v>
      </c>
      <c r="K47" s="265">
        <v>2.434699815391852</v>
      </c>
      <c r="L47" s="265">
        <v>2.7103043333256829</v>
      </c>
      <c r="M47" s="265">
        <v>2.8804520094785331</v>
      </c>
      <c r="N47" s="265">
        <v>3.1366117103314579</v>
      </c>
      <c r="O47" s="269">
        <v>3.222546008243417</v>
      </c>
      <c r="P47" s="269">
        <v>3.5266612952224969</v>
      </c>
      <c r="R47" s="265">
        <v>1.6941573490496595</v>
      </c>
      <c r="S47" s="265">
        <v>1.7163463436280273</v>
      </c>
      <c r="T47" s="265">
        <v>1.8261459851195878</v>
      </c>
      <c r="U47" s="265">
        <v>2.12790643293273</v>
      </c>
      <c r="V47" s="265">
        <v>2.2532102757898258</v>
      </c>
      <c r="W47" s="269">
        <v>2.1260876703332787</v>
      </c>
      <c r="X47" s="269">
        <v>2.3975746118982713</v>
      </c>
    </row>
    <row r="48" spans="1:24" s="378" customFormat="1" ht="15" customHeight="1" x14ac:dyDescent="0.2">
      <c r="A48" s="312" t="s">
        <v>460</v>
      </c>
      <c r="B48" s="386"/>
      <c r="C48" s="386"/>
      <c r="D48" s="386"/>
      <c r="E48" s="386"/>
      <c r="F48" s="386"/>
      <c r="G48" s="386"/>
      <c r="H48" s="386"/>
      <c r="I48" s="323"/>
      <c r="J48" s="386"/>
      <c r="K48" s="386"/>
      <c r="L48" s="386"/>
      <c r="M48" s="386"/>
      <c r="N48" s="386"/>
      <c r="O48" s="386"/>
      <c r="P48" s="386"/>
      <c r="Q48" s="323"/>
      <c r="R48" s="386"/>
      <c r="S48" s="386"/>
      <c r="T48" s="386"/>
      <c r="U48" s="386"/>
      <c r="V48" s="386"/>
      <c r="W48" s="386"/>
      <c r="X48" s="386"/>
    </row>
    <row r="49" spans="1:24" s="378" customFormat="1" ht="15" customHeight="1" x14ac:dyDescent="0.2">
      <c r="A49" s="376" t="s">
        <v>368</v>
      </c>
      <c r="B49" s="376"/>
      <c r="C49" s="376"/>
      <c r="D49" s="376"/>
      <c r="E49" s="376"/>
      <c r="F49" s="376"/>
      <c r="G49" s="376"/>
      <c r="H49" s="37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26"/>
      <c r="X49" s="726"/>
    </row>
    <row r="50" spans="1:24" s="378" customFormat="1" ht="15" customHeight="1" x14ac:dyDescent="0.2">
      <c r="A50" s="274" t="s">
        <v>459</v>
      </c>
    </row>
    <row r="51" spans="1:24" s="378" customFormat="1" ht="15" customHeight="1" x14ac:dyDescent="0.2">
      <c r="A51" s="377" t="s">
        <v>468</v>
      </c>
      <c r="B51" s="380"/>
      <c r="C51" s="380"/>
      <c r="D51" s="380"/>
      <c r="E51" s="380"/>
      <c r="F51" s="380"/>
      <c r="G51" s="379"/>
      <c r="H51" s="379"/>
      <c r="J51" s="380"/>
      <c r="K51" s="380"/>
      <c r="L51" s="380"/>
      <c r="M51" s="380"/>
      <c r="N51" s="380"/>
      <c r="O51" s="379"/>
      <c r="P51" s="379"/>
      <c r="R51" s="380"/>
      <c r="S51" s="380"/>
      <c r="T51" s="380"/>
      <c r="U51" s="380"/>
      <c r="V51" s="380"/>
      <c r="W51" s="379"/>
      <c r="X51" s="379"/>
    </row>
    <row r="52" spans="1:24" s="378" customFormat="1" ht="15" customHeight="1" x14ac:dyDescent="0.2">
      <c r="A52" s="278" t="s">
        <v>446</v>
      </c>
    </row>
    <row r="53" spans="1:24" s="378" customFormat="1" ht="15" customHeight="1" x14ac:dyDescent="0.2">
      <c r="A53" s="46" t="s">
        <v>456</v>
      </c>
    </row>
    <row r="54" spans="1:24" s="378" customFormat="1" ht="15" customHeight="1" x14ac:dyDescent="0.2">
      <c r="A54" s="275" t="s">
        <v>457</v>
      </c>
    </row>
  </sheetData>
  <mergeCells count="9">
    <mergeCell ref="B6:H6"/>
    <mergeCell ref="J6:P6"/>
    <mergeCell ref="R6:X6"/>
    <mergeCell ref="A1:X1"/>
    <mergeCell ref="A2:X2"/>
    <mergeCell ref="A3:X3"/>
    <mergeCell ref="A4:X4"/>
    <mergeCell ref="A5:X5"/>
    <mergeCell ref="A6:A7"/>
  </mergeCells>
  <hyperlinks>
    <hyperlink ref="Y2" location="Contenido!A1" display="Contenido"/>
  </hyperlinks>
  <printOptions horizontalCentered="1"/>
  <pageMargins left="0.39370078740157483" right="0.39370078740157483" top="0.19685039370078741" bottom="0" header="0.31496062992125984" footer="0.31496062992125984"/>
  <pageSetup scale="77" orientation="landscape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53"/>
  <sheetViews>
    <sheetView showGridLines="0" zoomScaleNormal="100" zoomScaleSheetLayoutView="90" workbookViewId="0">
      <selection activeCell="G53" sqref="G53"/>
    </sheetView>
  </sheetViews>
  <sheetFormatPr baseColWidth="10" defaultColWidth="9" defaultRowHeight="12" x14ac:dyDescent="0.2"/>
  <cols>
    <col min="1" max="1" width="40.125" style="194" customWidth="1"/>
    <col min="2" max="13" width="6.25" style="194" customWidth="1"/>
    <col min="14" max="247" width="11" style="194" customWidth="1"/>
    <col min="248" max="16384" width="9" style="194"/>
  </cols>
  <sheetData>
    <row r="1" spans="1:14" ht="15" customHeight="1" x14ac:dyDescent="0.25">
      <c r="A1" s="860" t="s">
        <v>846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</row>
    <row r="2" spans="1:14" ht="14.25" customHeight="1" x14ac:dyDescent="0.25">
      <c r="A2" s="855" t="s">
        <v>448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353" t="s">
        <v>612</v>
      </c>
    </row>
    <row r="3" spans="1:14" s="74" customFormat="1" ht="15" x14ac:dyDescent="0.25">
      <c r="A3" s="782" t="s">
        <v>204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</row>
    <row r="5" spans="1:14" ht="15" x14ac:dyDescent="0.25">
      <c r="A5" s="857" t="s">
        <v>97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</row>
    <row r="6" spans="1:14" s="717" customFormat="1" ht="21.75" customHeight="1" x14ac:dyDescent="0.25">
      <c r="A6" s="715" t="s">
        <v>225</v>
      </c>
      <c r="B6" s="716">
        <v>2010</v>
      </c>
      <c r="C6" s="716">
        <v>2011</v>
      </c>
      <c r="D6" s="716">
        <v>2012</v>
      </c>
      <c r="E6" s="716">
        <v>2013</v>
      </c>
      <c r="F6" s="716">
        <v>2014</v>
      </c>
      <c r="G6" s="716">
        <v>2015</v>
      </c>
      <c r="H6" s="716">
        <v>2016</v>
      </c>
      <c r="I6" s="716">
        <v>2017</v>
      </c>
      <c r="J6" s="716">
        <v>2018</v>
      </c>
      <c r="K6" s="716">
        <v>2019</v>
      </c>
      <c r="L6" s="716">
        <v>2020</v>
      </c>
      <c r="M6" s="716">
        <v>2021</v>
      </c>
    </row>
    <row r="7" spans="1:14" ht="5.25" customHeight="1" x14ac:dyDescent="0.2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4" s="720" customFormat="1" ht="12.75" x14ac:dyDescent="0.2">
      <c r="A8" s="264" t="s">
        <v>248</v>
      </c>
      <c r="B8" s="718">
        <v>54.505623308123795</v>
      </c>
      <c r="C8" s="718">
        <v>56.564249700548764</v>
      </c>
      <c r="D8" s="718">
        <v>55.88017762994599</v>
      </c>
      <c r="E8" s="718">
        <v>57.50927584138482</v>
      </c>
      <c r="F8" s="719">
        <v>60.698242253369131</v>
      </c>
      <c r="G8" s="719">
        <v>59.71976003744097</v>
      </c>
      <c r="H8" s="719">
        <v>63.198523925165176</v>
      </c>
      <c r="I8" s="719">
        <v>64.157605798955331</v>
      </c>
      <c r="J8" s="719">
        <v>81.285363510195367</v>
      </c>
      <c r="K8" s="719">
        <v>88.415690208566588</v>
      </c>
      <c r="L8" s="718">
        <v>89.249329465845847</v>
      </c>
      <c r="M8" s="718">
        <v>86.373491226508634</v>
      </c>
    </row>
    <row r="9" spans="1:14" ht="12.75" x14ac:dyDescent="0.2">
      <c r="A9" s="81" t="s">
        <v>163</v>
      </c>
      <c r="B9" s="265">
        <v>54.033991013869894</v>
      </c>
      <c r="C9" s="265">
        <v>56.245299311958554</v>
      </c>
      <c r="D9" s="265">
        <v>55.790007068032587</v>
      </c>
      <c r="E9" s="265">
        <v>57.387585483562297</v>
      </c>
      <c r="F9" s="266">
        <v>60.512080292463146</v>
      </c>
      <c r="G9" s="266">
        <v>59.495681524868459</v>
      </c>
      <c r="H9" s="266">
        <v>63.038434926535423</v>
      </c>
      <c r="I9" s="266">
        <v>63.913761859076857</v>
      </c>
      <c r="J9" s="266">
        <v>81.126561332336934</v>
      </c>
      <c r="K9" s="266">
        <v>88.335410833065097</v>
      </c>
      <c r="L9" s="265">
        <v>89.2439582581747</v>
      </c>
      <c r="M9" s="265">
        <v>85.798747283014535</v>
      </c>
    </row>
    <row r="10" spans="1:14" ht="15.75" customHeight="1" x14ac:dyDescent="0.2">
      <c r="A10" s="81" t="s">
        <v>319</v>
      </c>
      <c r="B10" s="265">
        <v>0.47163229425390002</v>
      </c>
      <c r="C10" s="265">
        <v>0.31895038859021146</v>
      </c>
      <c r="D10" s="265">
        <v>9.0170561913402419E-2</v>
      </c>
      <c r="E10" s="265">
        <v>0.12169035782251722</v>
      </c>
      <c r="F10" s="266">
        <v>0.18616196090598822</v>
      </c>
      <c r="G10" s="266">
        <v>0.22407851257250644</v>
      </c>
      <c r="H10" s="266">
        <v>0.16008899862974671</v>
      </c>
      <c r="I10" s="266">
        <v>0.2438439398784778</v>
      </c>
      <c r="J10" s="266">
        <v>0.1588021778584392</v>
      </c>
      <c r="K10" s="266">
        <v>8.0279375501490516E-2</v>
      </c>
      <c r="L10" s="265">
        <v>5.3712076711559973E-3</v>
      </c>
      <c r="M10" s="265">
        <v>0.57474394349410618</v>
      </c>
    </row>
    <row r="11" spans="1:14" ht="5.25" customHeight="1" x14ac:dyDescent="0.2">
      <c r="A11" s="267"/>
      <c r="B11" s="265"/>
      <c r="C11" s="265"/>
      <c r="D11" s="265"/>
      <c r="E11" s="265"/>
      <c r="F11" s="266"/>
      <c r="G11" s="266"/>
      <c r="H11" s="266"/>
      <c r="I11" s="266"/>
      <c r="J11" s="266"/>
      <c r="K11" s="266"/>
      <c r="L11" s="265"/>
      <c r="M11" s="265"/>
    </row>
    <row r="12" spans="1:14" s="720" customFormat="1" ht="12.75" x14ac:dyDescent="0.2">
      <c r="A12" s="264" t="s">
        <v>251</v>
      </c>
      <c r="B12" s="718">
        <v>88.847237841365043</v>
      </c>
      <c r="C12" s="718">
        <v>88.015487249481211</v>
      </c>
      <c r="D12" s="718">
        <v>86.913340549465431</v>
      </c>
      <c r="E12" s="718">
        <v>85.143693457954427</v>
      </c>
      <c r="F12" s="719">
        <v>86.944649641198822</v>
      </c>
      <c r="G12" s="719">
        <v>84.6052436875311</v>
      </c>
      <c r="H12" s="719">
        <v>89.492215670470458</v>
      </c>
      <c r="I12" s="719">
        <v>86.527221560774976</v>
      </c>
      <c r="J12" s="719">
        <v>88.816681285383936</v>
      </c>
      <c r="K12" s="719">
        <v>89.224312991777452</v>
      </c>
      <c r="L12" s="718">
        <v>91.115026333997008</v>
      </c>
      <c r="M12" s="718">
        <v>91.996546515812511</v>
      </c>
    </row>
    <row r="13" spans="1:14" ht="12.75" x14ac:dyDescent="0.2">
      <c r="A13" s="81" t="s">
        <v>163</v>
      </c>
      <c r="B13" s="265">
        <v>88.611215238729926</v>
      </c>
      <c r="C13" s="265">
        <v>87.774543530034393</v>
      </c>
      <c r="D13" s="265">
        <v>86.712161896149468</v>
      </c>
      <c r="E13" s="265">
        <v>84.963844551567618</v>
      </c>
      <c r="F13" s="266">
        <v>86.758653440270166</v>
      </c>
      <c r="G13" s="266">
        <v>84.459959374201276</v>
      </c>
      <c r="H13" s="266">
        <v>89.343740720315608</v>
      </c>
      <c r="I13" s="266">
        <v>86.395984413897608</v>
      </c>
      <c r="J13" s="266">
        <v>88.723653084549341</v>
      </c>
      <c r="K13" s="266">
        <v>89.14444876604189</v>
      </c>
      <c r="L13" s="265">
        <v>91.105683667091014</v>
      </c>
      <c r="M13" s="265">
        <v>91.825083610414424</v>
      </c>
    </row>
    <row r="14" spans="1:14" ht="15.75" customHeight="1" x14ac:dyDescent="0.2">
      <c r="A14" s="81" t="s">
        <v>319</v>
      </c>
      <c r="B14" s="265">
        <v>0.23602260263512292</v>
      </c>
      <c r="C14" s="265">
        <v>0.24094371944680437</v>
      </c>
      <c r="D14" s="265">
        <v>0.20117865331597287</v>
      </c>
      <c r="E14" s="265">
        <v>0.17984890638680118</v>
      </c>
      <c r="F14" s="266">
        <v>0.18599620092866187</v>
      </c>
      <c r="G14" s="266">
        <v>0.14528431332983574</v>
      </c>
      <c r="H14" s="266">
        <v>0.14847495015483816</v>
      </c>
      <c r="I14" s="266">
        <v>0.13123714687736768</v>
      </c>
      <c r="J14" s="266">
        <v>9.302820083459587E-2</v>
      </c>
      <c r="K14" s="266">
        <v>7.9864225735568783E-2</v>
      </c>
      <c r="L14" s="265">
        <v>9.3426669059878571E-3</v>
      </c>
      <c r="M14" s="265">
        <v>0.17146290539808087</v>
      </c>
    </row>
    <row r="15" spans="1:14" ht="5.25" customHeight="1" x14ac:dyDescent="0.2">
      <c r="A15" s="267"/>
      <c r="F15" s="266"/>
      <c r="G15" s="266"/>
      <c r="H15" s="266"/>
      <c r="I15" s="266"/>
      <c r="J15" s="266"/>
      <c r="K15" s="266"/>
      <c r="L15" s="265"/>
      <c r="M15" s="265"/>
    </row>
    <row r="16" spans="1:14" s="720" customFormat="1" ht="12.75" x14ac:dyDescent="0.2">
      <c r="A16" s="79" t="s">
        <v>165</v>
      </c>
      <c r="B16" s="727">
        <v>98.700469704495745</v>
      </c>
      <c r="C16" s="727">
        <v>98.27769659027193</v>
      </c>
      <c r="D16" s="727">
        <v>97.049927225078847</v>
      </c>
      <c r="E16" s="727">
        <v>95.300982077305378</v>
      </c>
      <c r="F16" s="728">
        <v>94.158046926568417</v>
      </c>
      <c r="G16" s="728">
        <v>93.709463983389952</v>
      </c>
      <c r="H16" s="728">
        <v>94.025650312586478</v>
      </c>
      <c r="I16" s="728">
        <v>95.74437367928391</v>
      </c>
      <c r="J16" s="728">
        <v>93.774149488704779</v>
      </c>
      <c r="K16" s="728">
        <v>96.576292470625276</v>
      </c>
      <c r="L16" s="727">
        <v>95.522674184918458</v>
      </c>
      <c r="M16" s="718">
        <v>94.947031421036783</v>
      </c>
    </row>
    <row r="17" spans="1:13" ht="12.75" x14ac:dyDescent="0.2">
      <c r="A17" s="81" t="s">
        <v>166</v>
      </c>
      <c r="B17" s="281">
        <v>97.983494984880565</v>
      </c>
      <c r="C17" s="281">
        <v>97.56577291731972</v>
      </c>
      <c r="D17" s="281">
        <v>96.410574778856855</v>
      </c>
      <c r="E17" s="281">
        <v>94.618535536272645</v>
      </c>
      <c r="F17" s="280">
        <v>93.272124038148107</v>
      </c>
      <c r="G17" s="280">
        <v>92.7723310196196</v>
      </c>
      <c r="H17" s="280">
        <v>93.148743467628918</v>
      </c>
      <c r="I17" s="280">
        <v>94.910583605456196</v>
      </c>
      <c r="J17" s="280">
        <v>93.0860575454235</v>
      </c>
      <c r="K17" s="280">
        <v>96.039758751849263</v>
      </c>
      <c r="L17" s="281">
        <v>95.128051833145634</v>
      </c>
      <c r="M17" s="269">
        <v>94.51291434752288</v>
      </c>
    </row>
    <row r="18" spans="1:13" ht="12.75" x14ac:dyDescent="0.2">
      <c r="A18" s="81" t="s">
        <v>167</v>
      </c>
      <c r="B18" s="281" t="s">
        <v>8</v>
      </c>
      <c r="C18" s="281" t="s">
        <v>8</v>
      </c>
      <c r="D18" s="281" t="s">
        <v>8</v>
      </c>
      <c r="E18" s="281" t="s">
        <v>8</v>
      </c>
      <c r="F18" s="280" t="s">
        <v>8</v>
      </c>
      <c r="G18" s="280" t="s">
        <v>8</v>
      </c>
      <c r="H18" s="280" t="s">
        <v>8</v>
      </c>
      <c r="I18" s="280" t="s">
        <v>8</v>
      </c>
      <c r="J18" s="280" t="s">
        <v>8</v>
      </c>
      <c r="K18" s="280" t="s">
        <v>8</v>
      </c>
      <c r="L18" s="281" t="s">
        <v>8</v>
      </c>
      <c r="M18" s="281" t="s">
        <v>8</v>
      </c>
    </row>
    <row r="19" spans="1:13" ht="15.75" customHeight="1" x14ac:dyDescent="0.2">
      <c r="A19" s="81" t="s">
        <v>464</v>
      </c>
      <c r="B19" s="281" t="s">
        <v>8</v>
      </c>
      <c r="C19" s="281" t="s">
        <v>8</v>
      </c>
      <c r="D19" s="281" t="s">
        <v>8</v>
      </c>
      <c r="E19" s="281" t="s">
        <v>8</v>
      </c>
      <c r="F19" s="280" t="s">
        <v>8</v>
      </c>
      <c r="G19" s="280" t="s">
        <v>8</v>
      </c>
      <c r="H19" s="280" t="s">
        <v>8</v>
      </c>
      <c r="I19" s="280" t="s">
        <v>8</v>
      </c>
      <c r="J19" s="280" t="s">
        <v>8</v>
      </c>
      <c r="K19" s="280" t="s">
        <v>8</v>
      </c>
      <c r="L19" s="281" t="s">
        <v>8</v>
      </c>
      <c r="M19" s="281" t="s">
        <v>8</v>
      </c>
    </row>
    <row r="20" spans="1:13" ht="12.75" x14ac:dyDescent="0.2">
      <c r="A20" s="81" t="s">
        <v>168</v>
      </c>
      <c r="B20" s="281">
        <v>1.1982257544465068E-2</v>
      </c>
      <c r="C20" s="281">
        <v>2.2737407229170989E-2</v>
      </c>
      <c r="D20" s="281">
        <v>1.8870557091583504E-2</v>
      </c>
      <c r="E20" s="281">
        <v>5.9244107067949976E-2</v>
      </c>
      <c r="F20" s="280">
        <v>0.20825118360652461</v>
      </c>
      <c r="G20" s="280">
        <v>0.26714038057923251</v>
      </c>
      <c r="H20" s="280">
        <v>0.21236533135965555</v>
      </c>
      <c r="I20" s="280">
        <v>0.21211438955292478</v>
      </c>
      <c r="J20" s="280">
        <v>0.15006379957946192</v>
      </c>
      <c r="K20" s="280">
        <v>0.10842219847199216</v>
      </c>
      <c r="L20" s="281">
        <v>8.9129836651117081E-2</v>
      </c>
      <c r="M20" s="269">
        <v>5.6944369210929019E-2</v>
      </c>
    </row>
    <row r="21" spans="1:13" ht="12.75" x14ac:dyDescent="0.2">
      <c r="A21" s="81" t="s">
        <v>458</v>
      </c>
      <c r="B21" s="281" t="s">
        <v>8</v>
      </c>
      <c r="C21" s="281" t="s">
        <v>8</v>
      </c>
      <c r="D21" s="281" t="s">
        <v>8</v>
      </c>
      <c r="E21" s="281" t="s">
        <v>8</v>
      </c>
      <c r="F21" s="280" t="s">
        <v>8</v>
      </c>
      <c r="G21" s="280" t="s">
        <v>8</v>
      </c>
      <c r="H21" s="280" t="s">
        <v>8</v>
      </c>
      <c r="I21" s="280" t="s">
        <v>8</v>
      </c>
      <c r="J21" s="280" t="s">
        <v>8</v>
      </c>
      <c r="K21" s="280" t="s">
        <v>8</v>
      </c>
      <c r="L21" s="281" t="s">
        <v>8</v>
      </c>
      <c r="M21" s="281" t="s">
        <v>8</v>
      </c>
    </row>
    <row r="22" spans="1:13" ht="15.75" customHeight="1" x14ac:dyDescent="0.2">
      <c r="A22" s="81" t="s">
        <v>319</v>
      </c>
      <c r="B22" s="281">
        <v>0.70499246207070843</v>
      </c>
      <c r="C22" s="281">
        <v>0.68918626572302744</v>
      </c>
      <c r="D22" s="281">
        <v>0.62048188913040048</v>
      </c>
      <c r="E22" s="281">
        <v>0.62320243396478148</v>
      </c>
      <c r="F22" s="280">
        <v>0.6776717048137838</v>
      </c>
      <c r="G22" s="280">
        <v>0.66999258319112154</v>
      </c>
      <c r="H22" s="280">
        <v>0.66454151359790514</v>
      </c>
      <c r="I22" s="280">
        <v>0.62167568427479547</v>
      </c>
      <c r="J22" s="280">
        <v>0.53802814370181329</v>
      </c>
      <c r="K22" s="280">
        <v>0.4281115203040185</v>
      </c>
      <c r="L22" s="281">
        <v>0.30549251512170378</v>
      </c>
      <c r="M22" s="269">
        <v>0.37717270430297695</v>
      </c>
    </row>
    <row r="23" spans="1:13" ht="5.25" customHeight="1" x14ac:dyDescent="0.2">
      <c r="A23" s="267"/>
      <c r="B23" s="270"/>
      <c r="C23" s="270"/>
      <c r="D23" s="270"/>
      <c r="E23" s="270"/>
      <c r="F23" s="266"/>
      <c r="G23" s="266"/>
      <c r="H23" s="266"/>
      <c r="J23" s="266"/>
      <c r="K23" s="266"/>
      <c r="L23" s="270"/>
      <c r="M23" s="270"/>
    </row>
    <row r="24" spans="1:13" s="720" customFormat="1" ht="12.75" x14ac:dyDescent="0.2">
      <c r="A24" s="79" t="s">
        <v>169</v>
      </c>
      <c r="B24" s="721">
        <v>72.337433585340577</v>
      </c>
      <c r="C24" s="721">
        <v>74.083869360723227</v>
      </c>
      <c r="D24" s="721">
        <v>73.812971671645144</v>
      </c>
      <c r="E24" s="721">
        <v>74.618751663406641</v>
      </c>
      <c r="F24" s="719">
        <v>74.734065136909464</v>
      </c>
      <c r="G24" s="719">
        <v>75.969778720591506</v>
      </c>
      <c r="H24" s="719">
        <v>78.763536222622776</v>
      </c>
      <c r="I24" s="719">
        <v>82.846018193800546</v>
      </c>
      <c r="J24" s="719">
        <v>79.920661867328036</v>
      </c>
      <c r="K24" s="719">
        <v>82.644830181297522</v>
      </c>
      <c r="L24" s="721">
        <v>79.924057666976566</v>
      </c>
      <c r="M24" s="721">
        <v>81.595943467858106</v>
      </c>
    </row>
    <row r="25" spans="1:13" ht="12.75" x14ac:dyDescent="0.2">
      <c r="A25" s="81" t="s">
        <v>526</v>
      </c>
      <c r="B25" s="271">
        <v>67.712146362325043</v>
      </c>
      <c r="C25" s="271">
        <v>69.219573424763254</v>
      </c>
      <c r="D25" s="271">
        <v>69.137594330389973</v>
      </c>
      <c r="E25" s="271">
        <v>70.04599751167234</v>
      </c>
      <c r="F25" s="266">
        <v>69.957913856829705</v>
      </c>
      <c r="G25" s="266">
        <v>70.933667417330852</v>
      </c>
      <c r="H25" s="266">
        <v>73.317765467747563</v>
      </c>
      <c r="I25" s="266">
        <v>76.472473298609117</v>
      </c>
      <c r="J25" s="266">
        <v>74.155500455423578</v>
      </c>
      <c r="K25" s="266">
        <v>77.894633886581047</v>
      </c>
      <c r="L25" s="271">
        <v>76.098722789424471</v>
      </c>
      <c r="M25" s="271">
        <v>78.544785973973745</v>
      </c>
    </row>
    <row r="26" spans="1:13" ht="15.75" customHeight="1" x14ac:dyDescent="0.2">
      <c r="A26" s="81" t="s">
        <v>465</v>
      </c>
      <c r="B26" s="271">
        <v>0.54605595382202921</v>
      </c>
      <c r="C26" s="271">
        <v>0.51771210322983974</v>
      </c>
      <c r="D26" s="271">
        <v>0.68221012806490222</v>
      </c>
      <c r="E26" s="271">
        <v>0.73156125464333432</v>
      </c>
      <c r="F26" s="266">
        <v>0.87396507350541219</v>
      </c>
      <c r="G26" s="266">
        <v>0.7452840098278084</v>
      </c>
      <c r="H26" s="266">
        <v>0.77541180271502308</v>
      </c>
      <c r="I26" s="266">
        <v>0.83172350473364831</v>
      </c>
      <c r="J26" s="266">
        <v>0.81612476649119725</v>
      </c>
      <c r="K26" s="266">
        <v>0.48605016994096217</v>
      </c>
      <c r="L26" s="271">
        <v>0.40905050258413511</v>
      </c>
      <c r="M26" s="271">
        <v>0.24457372815630307</v>
      </c>
    </row>
    <row r="27" spans="1:13" ht="12.75" x14ac:dyDescent="0.2">
      <c r="A27" s="81" t="s">
        <v>191</v>
      </c>
      <c r="B27" s="271">
        <v>0</v>
      </c>
      <c r="C27" s="271">
        <v>0</v>
      </c>
      <c r="D27" s="271">
        <v>0</v>
      </c>
      <c r="E27" s="271">
        <v>0</v>
      </c>
      <c r="F27" s="266">
        <v>1.5077028295090492E-3</v>
      </c>
      <c r="G27" s="266">
        <v>2.3057944614817034E-3</v>
      </c>
      <c r="H27" s="266">
        <v>0</v>
      </c>
      <c r="I27" s="266">
        <v>0</v>
      </c>
      <c r="J27" s="266">
        <v>0</v>
      </c>
      <c r="K27" s="266">
        <v>0</v>
      </c>
      <c r="L27" s="271">
        <v>0</v>
      </c>
      <c r="M27" s="271">
        <v>0</v>
      </c>
    </row>
    <row r="28" spans="1:13" ht="12.75" x14ac:dyDescent="0.2">
      <c r="A28" s="81" t="s">
        <v>234</v>
      </c>
      <c r="B28" s="271">
        <v>1.7531778765188692</v>
      </c>
      <c r="C28" s="271">
        <v>1.600267647389217</v>
      </c>
      <c r="D28" s="271">
        <v>1.2082546356102613</v>
      </c>
      <c r="E28" s="271">
        <v>1.0536665831803249</v>
      </c>
      <c r="F28" s="266">
        <v>1.1511311103301589</v>
      </c>
      <c r="G28" s="266">
        <v>1.0296653267438851</v>
      </c>
      <c r="H28" s="266">
        <v>1.1028424636408252</v>
      </c>
      <c r="I28" s="266">
        <v>1.3572456172787306</v>
      </c>
      <c r="J28" s="266">
        <v>1.1638133228893626</v>
      </c>
      <c r="K28" s="266">
        <v>0.8854318076230272</v>
      </c>
      <c r="L28" s="271">
        <v>0.74279913749992188</v>
      </c>
      <c r="M28" s="271">
        <v>0.25232524522355204</v>
      </c>
    </row>
    <row r="29" spans="1:13" ht="12.75" x14ac:dyDescent="0.2">
      <c r="A29" s="81" t="s">
        <v>461</v>
      </c>
      <c r="B29" s="271">
        <v>1.3999328302853264</v>
      </c>
      <c r="C29" s="271">
        <v>1.6317699404631081</v>
      </c>
      <c r="D29" s="271">
        <v>1.6794567283904893</v>
      </c>
      <c r="E29" s="271">
        <v>1.6752951255417741</v>
      </c>
      <c r="F29" s="266">
        <v>1.4883539765303495</v>
      </c>
      <c r="G29" s="266">
        <v>1.9263631728756585</v>
      </c>
      <c r="H29" s="266">
        <v>2.1846858112602807</v>
      </c>
      <c r="I29" s="266">
        <v>2.7221727573718799</v>
      </c>
      <c r="J29" s="266">
        <v>2.3772194321176885</v>
      </c>
      <c r="K29" s="266">
        <v>1.9890292309322437</v>
      </c>
      <c r="L29" s="271">
        <v>1.7330186973387025</v>
      </c>
      <c r="M29" s="271">
        <v>1.0715804111241738</v>
      </c>
    </row>
    <row r="30" spans="1:13" ht="15" x14ac:dyDescent="0.2">
      <c r="A30" s="81" t="s">
        <v>319</v>
      </c>
      <c r="B30" s="271">
        <v>0.92612056238930895</v>
      </c>
      <c r="C30" s="271">
        <v>1.1145462448778249</v>
      </c>
      <c r="D30" s="271">
        <v>1.1054558491895226</v>
      </c>
      <c r="E30" s="271">
        <v>1.1122311883688685</v>
      </c>
      <c r="F30" s="266">
        <v>1.2611934168843197</v>
      </c>
      <c r="G30" s="266">
        <v>1.3324929993518155</v>
      </c>
      <c r="H30" s="266">
        <v>1.3828306772590884</v>
      </c>
      <c r="I30" s="266">
        <v>1.4624030158071568</v>
      </c>
      <c r="J30" s="266">
        <v>1.4080038904062135</v>
      </c>
      <c r="K30" s="266">
        <v>1.3896850862202468</v>
      </c>
      <c r="L30" s="271">
        <v>0.94046654012933628</v>
      </c>
      <c r="M30" s="271">
        <v>1.4826781093803423</v>
      </c>
    </row>
    <row r="31" spans="1:13" ht="5.25" customHeight="1" x14ac:dyDescent="0.2">
      <c r="A31" s="272"/>
      <c r="B31" s="270"/>
      <c r="C31" s="270"/>
      <c r="D31" s="270"/>
      <c r="E31" s="270"/>
      <c r="F31" s="266"/>
      <c r="G31" s="266"/>
      <c r="H31" s="266"/>
      <c r="I31" s="266"/>
      <c r="J31" s="266"/>
      <c r="K31" s="266"/>
      <c r="L31" s="269"/>
      <c r="M31" s="269"/>
    </row>
    <row r="32" spans="1:13" s="720" customFormat="1" ht="12.75" x14ac:dyDescent="0.2">
      <c r="A32" s="268" t="s">
        <v>356</v>
      </c>
      <c r="B32" s="721">
        <v>70.6319322646454</v>
      </c>
      <c r="C32" s="721">
        <v>72.428324209195139</v>
      </c>
      <c r="D32" s="721">
        <v>72.140603611177198</v>
      </c>
      <c r="E32" s="721">
        <v>72.135087886284097</v>
      </c>
      <c r="F32" s="719">
        <v>71.327743604874485</v>
      </c>
      <c r="G32" s="719">
        <v>71.81401015940358</v>
      </c>
      <c r="H32" s="719">
        <v>76.021569412643203</v>
      </c>
      <c r="I32" s="719">
        <v>81.348725728408922</v>
      </c>
      <c r="J32" s="719">
        <v>75.12571985070592</v>
      </c>
      <c r="K32" s="719">
        <v>77.500613173696209</v>
      </c>
      <c r="L32" s="721">
        <v>75.128490072275383</v>
      </c>
      <c r="M32" s="721">
        <v>77.302152624173772</v>
      </c>
    </row>
    <row r="33" spans="1:13" ht="12.75" x14ac:dyDescent="0.2">
      <c r="A33" s="81" t="s">
        <v>455</v>
      </c>
      <c r="B33" s="271">
        <v>69.609442393468484</v>
      </c>
      <c r="C33" s="271">
        <v>71.31595587134133</v>
      </c>
      <c r="D33" s="271">
        <v>70.927321699105789</v>
      </c>
      <c r="E33" s="271">
        <v>71.104835885282128</v>
      </c>
      <c r="F33" s="266">
        <v>69.794030747804413</v>
      </c>
      <c r="G33" s="266">
        <v>70.295359019648231</v>
      </c>
      <c r="H33" s="266">
        <v>74.39323332072567</v>
      </c>
      <c r="I33" s="266">
        <v>79.205497328487326</v>
      </c>
      <c r="J33" s="266">
        <v>73.651905339337375</v>
      </c>
      <c r="K33" s="266">
        <v>76.198868126777057</v>
      </c>
      <c r="L33" s="271">
        <v>74.64817599706808</v>
      </c>
      <c r="M33" s="271">
        <v>75.956434720021562</v>
      </c>
    </row>
    <row r="34" spans="1:13" ht="15.75" customHeight="1" x14ac:dyDescent="0.2">
      <c r="A34" s="81" t="s">
        <v>466</v>
      </c>
      <c r="B34" s="271">
        <v>0.13000870813045026</v>
      </c>
      <c r="C34" s="271">
        <v>0.2183969249712964</v>
      </c>
      <c r="D34" s="271">
        <v>0.22860741748519231</v>
      </c>
      <c r="E34" s="271">
        <v>0.2027270066487753</v>
      </c>
      <c r="F34" s="266">
        <v>0.30287253348613574</v>
      </c>
      <c r="G34" s="266">
        <v>0.21388218072167703</v>
      </c>
      <c r="H34" s="266">
        <v>0.25309763189364792</v>
      </c>
      <c r="I34" s="266">
        <v>0.29956178397887556</v>
      </c>
      <c r="J34" s="266">
        <v>0.23653255863923897</v>
      </c>
      <c r="K34" s="266">
        <v>0.12944778031121973</v>
      </c>
      <c r="L34" s="271">
        <v>8.8963692133812527E-2</v>
      </c>
      <c r="M34" s="271">
        <v>4.019045923132631E-2</v>
      </c>
    </row>
    <row r="35" spans="1:13" ht="12.75" x14ac:dyDescent="0.2">
      <c r="A35" s="81" t="s">
        <v>191</v>
      </c>
      <c r="B35" s="271">
        <v>0</v>
      </c>
      <c r="C35" s="271">
        <v>0</v>
      </c>
      <c r="D35" s="271">
        <v>0</v>
      </c>
      <c r="E35" s="271">
        <v>0</v>
      </c>
      <c r="F35" s="266">
        <v>8.4131259301704366E-4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71">
        <v>0</v>
      </c>
      <c r="M35" s="271">
        <v>0</v>
      </c>
    </row>
    <row r="36" spans="1:13" ht="12.75" x14ac:dyDescent="0.2">
      <c r="A36" s="81" t="s">
        <v>234</v>
      </c>
      <c r="B36" s="271">
        <v>1.8806291113209785E-2</v>
      </c>
      <c r="C36" s="271">
        <v>3.4527513852604955E-2</v>
      </c>
      <c r="D36" s="271">
        <v>4.4890183797092309E-2</v>
      </c>
      <c r="E36" s="271">
        <v>2.0771209697620419E-3</v>
      </c>
      <c r="F36" s="266">
        <v>4.8796130394988528E-2</v>
      </c>
      <c r="G36" s="266">
        <v>4.1198616778355825E-2</v>
      </c>
      <c r="H36" s="266">
        <v>8.1976755108916055E-2</v>
      </c>
      <c r="I36" s="266">
        <v>0.19789233002240869</v>
      </c>
      <c r="J36" s="266">
        <v>7.2223682027248534E-2</v>
      </c>
      <c r="K36" s="266">
        <v>5.9954761407301764E-2</v>
      </c>
      <c r="L36" s="271">
        <v>4.6728403949073252E-2</v>
      </c>
      <c r="M36" s="271">
        <v>5.7414941759037592E-3</v>
      </c>
    </row>
    <row r="37" spans="1:13" ht="12.75" x14ac:dyDescent="0.2">
      <c r="A37" s="81" t="s">
        <v>462</v>
      </c>
      <c r="B37" s="271">
        <v>0.21586351538640797</v>
      </c>
      <c r="C37" s="271">
        <v>9.6094646987370413E-2</v>
      </c>
      <c r="D37" s="271">
        <v>0.20865622468648465</v>
      </c>
      <c r="E37" s="271">
        <v>7.6853475881195552E-2</v>
      </c>
      <c r="F37" s="266">
        <v>0.17373105045801951</v>
      </c>
      <c r="G37" s="265">
        <v>0.14244202609537918</v>
      </c>
      <c r="H37" s="266">
        <v>0.16440147062826332</v>
      </c>
      <c r="I37" s="266">
        <v>0.44434997956866545</v>
      </c>
      <c r="J37" s="266">
        <v>9.8404766762126131E-2</v>
      </c>
      <c r="K37" s="266">
        <v>8.4027506517809283E-2</v>
      </c>
      <c r="L37" s="271">
        <v>6.5150178582842513E-2</v>
      </c>
      <c r="M37" s="271">
        <v>2.4732590296200806E-2</v>
      </c>
    </row>
    <row r="38" spans="1:13" ht="15.75" customHeight="1" x14ac:dyDescent="0.2">
      <c r="A38" s="81" t="s">
        <v>319</v>
      </c>
      <c r="B38" s="271">
        <v>0.65781135654683787</v>
      </c>
      <c r="C38" s="271">
        <v>0.76334925204253123</v>
      </c>
      <c r="D38" s="271">
        <v>0.73112808610264235</v>
      </c>
      <c r="E38" s="271">
        <v>0.74859439750223988</v>
      </c>
      <c r="F38" s="266">
        <v>1.0074718301379098</v>
      </c>
      <c r="G38" s="266">
        <v>1.1211283161599381</v>
      </c>
      <c r="H38" s="266">
        <v>1.1288602342867129</v>
      </c>
      <c r="I38" s="266">
        <v>1.2014243063516419</v>
      </c>
      <c r="J38" s="266">
        <v>1.0666535039399268</v>
      </c>
      <c r="K38" s="266">
        <v>1.0283149986828122</v>
      </c>
      <c r="L38" s="271">
        <v>0.27947180054157272</v>
      </c>
      <c r="M38" s="271">
        <v>1.275053360448781</v>
      </c>
    </row>
    <row r="39" spans="1:13" ht="5.25" customHeight="1" x14ac:dyDescent="0.2">
      <c r="A39" s="272"/>
      <c r="B39" s="273"/>
      <c r="C39" s="273"/>
      <c r="D39" s="273"/>
      <c r="E39" s="273"/>
      <c r="F39" s="266"/>
      <c r="G39" s="266"/>
      <c r="H39" s="266"/>
      <c r="I39" s="266"/>
      <c r="J39" s="266"/>
      <c r="K39" s="266"/>
      <c r="L39" s="269"/>
      <c r="M39" s="269"/>
    </row>
    <row r="40" spans="1:13" s="720" customFormat="1" ht="12.75" x14ac:dyDescent="0.2">
      <c r="A40" s="268" t="s">
        <v>9</v>
      </c>
      <c r="B40" s="721">
        <v>39.768310117085505</v>
      </c>
      <c r="C40" s="721">
        <v>40.66798339503034</v>
      </c>
      <c r="D40" s="721">
        <v>39.19293687593688</v>
      </c>
      <c r="E40" s="721">
        <v>40.727006918759393</v>
      </c>
      <c r="F40" s="719">
        <v>40.784449906918688</v>
      </c>
      <c r="G40" s="719">
        <v>41.607567927576802</v>
      </c>
      <c r="H40" s="719">
        <v>47.500097099103996</v>
      </c>
      <c r="I40" s="719">
        <v>52.201714422921384</v>
      </c>
      <c r="J40" s="719">
        <v>48.124354819210922</v>
      </c>
      <c r="K40" s="719">
        <v>53.137529326653279</v>
      </c>
      <c r="L40" s="721">
        <v>54.003368564064189</v>
      </c>
      <c r="M40" s="721">
        <v>59.381137195651</v>
      </c>
    </row>
    <row r="41" spans="1:13" ht="12.75" x14ac:dyDescent="0.2">
      <c r="A41" s="81" t="s">
        <v>445</v>
      </c>
      <c r="B41" s="271">
        <v>38.769361641796337</v>
      </c>
      <c r="C41" s="271">
        <v>39.477014416992887</v>
      </c>
      <c r="D41" s="271">
        <v>38.190723254902672</v>
      </c>
      <c r="E41" s="271">
        <v>39.726735555466121</v>
      </c>
      <c r="F41" s="266">
        <v>39.571838029808617</v>
      </c>
      <c r="G41" s="266">
        <v>40.330418480741002</v>
      </c>
      <c r="H41" s="266">
        <v>45.772059985452763</v>
      </c>
      <c r="I41" s="266">
        <v>50.218984344858306</v>
      </c>
      <c r="J41" s="266">
        <v>46.449969774555868</v>
      </c>
      <c r="K41" s="266">
        <v>51.537156109071489</v>
      </c>
      <c r="L41" s="271">
        <v>52.753988409846144</v>
      </c>
      <c r="M41" s="271">
        <v>57.570014203821962</v>
      </c>
    </row>
    <row r="42" spans="1:13" ht="15.75" customHeight="1" x14ac:dyDescent="0.2">
      <c r="A42" s="81" t="s">
        <v>467</v>
      </c>
      <c r="B42" s="271">
        <v>1.5950093928330911E-2</v>
      </c>
      <c r="C42" s="271">
        <v>9.2249831466654053E-2</v>
      </c>
      <c r="D42" s="271">
        <v>4.1558136929904024E-2</v>
      </c>
      <c r="E42" s="271">
        <v>6.59451853803949E-2</v>
      </c>
      <c r="F42" s="266">
        <v>6.4905628007950161E-2</v>
      </c>
      <c r="G42" s="266">
        <v>5.0567964577757495E-2</v>
      </c>
      <c r="H42" s="266">
        <v>6.2155181082184645E-2</v>
      </c>
      <c r="I42" s="266">
        <v>7.633224554622027E-2</v>
      </c>
      <c r="J42" s="266">
        <v>0.10502535038387706</v>
      </c>
      <c r="K42" s="266">
        <v>4.4623841301393477E-2</v>
      </c>
      <c r="L42" s="271">
        <v>3.6175082213284034E-2</v>
      </c>
      <c r="M42" s="271">
        <v>2.098871504549548E-2</v>
      </c>
    </row>
    <row r="43" spans="1:13" ht="12.75" x14ac:dyDescent="0.2">
      <c r="A43" s="81" t="s">
        <v>191</v>
      </c>
      <c r="B43" s="271">
        <v>0</v>
      </c>
      <c r="C43" s="271">
        <v>0</v>
      </c>
      <c r="D43" s="271">
        <v>0</v>
      </c>
      <c r="E43" s="271">
        <v>0</v>
      </c>
      <c r="F43" s="266">
        <v>2.4963703079980831E-3</v>
      </c>
      <c r="G43" s="266">
        <v>3.7000949691042072E-3</v>
      </c>
      <c r="H43" s="266">
        <v>0</v>
      </c>
      <c r="I43" s="266">
        <v>0</v>
      </c>
      <c r="J43" s="266">
        <v>0</v>
      </c>
      <c r="K43" s="266">
        <v>0</v>
      </c>
      <c r="L43" s="271">
        <v>0</v>
      </c>
      <c r="M43" s="271">
        <v>0</v>
      </c>
    </row>
    <row r="44" spans="1:13" ht="12.75" x14ac:dyDescent="0.2">
      <c r="A44" s="81" t="s">
        <v>234</v>
      </c>
      <c r="B44" s="271">
        <v>0.44069518779758743</v>
      </c>
      <c r="C44" s="271">
        <v>0.38555698792473359</v>
      </c>
      <c r="D44" s="271">
        <v>0.18309671922740323</v>
      </c>
      <c r="E44" s="271">
        <v>0.1318903707607898</v>
      </c>
      <c r="F44" s="266">
        <v>0.16850499578987063</v>
      </c>
      <c r="G44" s="266">
        <v>0.148620481259019</v>
      </c>
      <c r="H44" s="266">
        <v>0.32554545339084828</v>
      </c>
      <c r="I44" s="266">
        <v>0.35430883974370569</v>
      </c>
      <c r="J44" s="266">
        <v>0.35989578666576977</v>
      </c>
      <c r="K44" s="266">
        <v>0.22109085008417678</v>
      </c>
      <c r="L44" s="271">
        <v>0.26796357195025217</v>
      </c>
      <c r="M44" s="271">
        <v>8.2600749533885437E-2</v>
      </c>
    </row>
    <row r="45" spans="1:13" ht="12.75" x14ac:dyDescent="0.2">
      <c r="A45" s="81" t="s">
        <v>463</v>
      </c>
      <c r="B45" s="271">
        <v>0.39402639445173032</v>
      </c>
      <c r="C45" s="271">
        <v>0.50737407306659732</v>
      </c>
      <c r="D45" s="271">
        <v>0.55049474136133736</v>
      </c>
      <c r="E45" s="271">
        <v>0.56762164238638979</v>
      </c>
      <c r="F45" s="266">
        <v>0.68213318666047629</v>
      </c>
      <c r="G45" s="266">
        <v>0.72891870891352872</v>
      </c>
      <c r="H45" s="266">
        <v>0.88494208313050993</v>
      </c>
      <c r="I45" s="266">
        <v>1.0845539888025462</v>
      </c>
      <c r="J45" s="266">
        <v>0.80943104435981672</v>
      </c>
      <c r="K45" s="266">
        <v>0.87827833106833531</v>
      </c>
      <c r="L45" s="271">
        <v>0.89164878566446393</v>
      </c>
      <c r="M45" s="271">
        <v>0.84225682311601224</v>
      </c>
    </row>
    <row r="46" spans="1:13" ht="15.75" thickBot="1" x14ac:dyDescent="0.25">
      <c r="A46" s="81" t="s">
        <v>319</v>
      </c>
      <c r="B46" s="269">
        <v>0.1482767991115207</v>
      </c>
      <c r="C46" s="269">
        <v>0.20578808557945905</v>
      </c>
      <c r="D46" s="269">
        <v>0.22706402351556254</v>
      </c>
      <c r="E46" s="269">
        <v>0.23481416476570519</v>
      </c>
      <c r="F46" s="265">
        <v>0.29457169634377384</v>
      </c>
      <c r="G46" s="265">
        <v>0.34534219711639264</v>
      </c>
      <c r="H46" s="265">
        <v>0.45539439604768944</v>
      </c>
      <c r="I46" s="265">
        <v>0.46753500397059911</v>
      </c>
      <c r="J46" s="265">
        <v>0.40003286324559539</v>
      </c>
      <c r="K46" s="265">
        <v>0.45638019512788786</v>
      </c>
      <c r="L46" s="269">
        <v>5.3592714390050429E-2</v>
      </c>
      <c r="M46" s="269">
        <v>0.86527670413365254</v>
      </c>
    </row>
    <row r="47" spans="1:13" s="378" customFormat="1" ht="15" customHeight="1" x14ac:dyDescent="0.2">
      <c r="A47" s="312" t="s">
        <v>460</v>
      </c>
      <c r="B47" s="323"/>
      <c r="C47" s="323"/>
      <c r="D47" s="323"/>
      <c r="E47" s="323"/>
      <c r="F47" s="323"/>
      <c r="G47" s="386"/>
      <c r="H47" s="386"/>
      <c r="I47" s="386"/>
      <c r="J47" s="386"/>
      <c r="K47" s="386"/>
      <c r="L47" s="386"/>
      <c r="M47" s="386"/>
    </row>
    <row r="48" spans="1:13" s="378" customFormat="1" ht="28.5" customHeight="1" x14ac:dyDescent="0.2">
      <c r="A48" s="825" t="s">
        <v>368</v>
      </c>
      <c r="B48" s="825"/>
      <c r="C48" s="825"/>
      <c r="D48" s="825"/>
      <c r="E48" s="825"/>
      <c r="F48" s="825"/>
      <c r="G48" s="825"/>
      <c r="H48" s="825"/>
      <c r="I48" s="825"/>
      <c r="J48" s="825"/>
      <c r="K48" s="825"/>
      <c r="L48" s="825"/>
      <c r="M48" s="825"/>
    </row>
    <row r="49" spans="1:13" s="378" customFormat="1" ht="15" customHeight="1" x14ac:dyDescent="0.2">
      <c r="A49" s="274" t="s">
        <v>459</v>
      </c>
    </row>
    <row r="50" spans="1:13" s="378" customFormat="1" ht="15" customHeight="1" x14ac:dyDescent="0.2">
      <c r="A50" s="377" t="s">
        <v>468</v>
      </c>
      <c r="B50" s="379"/>
      <c r="C50" s="379"/>
      <c r="D50" s="379"/>
      <c r="E50" s="379"/>
      <c r="F50" s="380"/>
      <c r="G50" s="380"/>
      <c r="H50" s="380"/>
      <c r="I50" s="380"/>
      <c r="J50" s="380"/>
      <c r="K50" s="380"/>
      <c r="L50" s="379"/>
      <c r="M50" s="379"/>
    </row>
    <row r="51" spans="1:13" s="378" customFormat="1" ht="15" customHeight="1" x14ac:dyDescent="0.2">
      <c r="A51" s="278" t="s">
        <v>446</v>
      </c>
    </row>
    <row r="52" spans="1:13" s="378" customFormat="1" ht="15" customHeight="1" x14ac:dyDescent="0.2">
      <c r="A52" s="46" t="s">
        <v>456</v>
      </c>
    </row>
    <row r="53" spans="1:13" s="378" customFormat="1" ht="15" customHeight="1" x14ac:dyDescent="0.2">
      <c r="A53" s="275" t="s">
        <v>457</v>
      </c>
    </row>
  </sheetData>
  <mergeCells count="6">
    <mergeCell ref="A48:M48"/>
    <mergeCell ref="A1:M1"/>
    <mergeCell ref="A2:M2"/>
    <mergeCell ref="A3:M3"/>
    <mergeCell ref="A4:M4"/>
    <mergeCell ref="A5:M5"/>
  </mergeCells>
  <conditionalFormatting sqref="B8:M46">
    <cfRule type="cellIs" dxfId="24" priority="1" operator="equal">
      <formula>0</formula>
    </cfRule>
  </conditionalFormatting>
  <hyperlinks>
    <hyperlink ref="N2" location="Contenido!A1" display="Contenido"/>
  </hyperlinks>
  <printOptions horizontalCentered="1"/>
  <pageMargins left="0.59055118110236227" right="0.59055118110236227" top="0.19685039370078741" bottom="0" header="0.31496062992125984" footer="0.31496062992125984"/>
  <pageSetup scale="91" orientation="landscape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54"/>
  <sheetViews>
    <sheetView showGridLines="0" zoomScaleNormal="100" zoomScaleSheetLayoutView="80" workbookViewId="0">
      <selection activeCell="A14" sqref="A14"/>
    </sheetView>
  </sheetViews>
  <sheetFormatPr baseColWidth="10" defaultColWidth="9" defaultRowHeight="12" x14ac:dyDescent="0.2"/>
  <cols>
    <col min="1" max="1" width="37.375" style="194" customWidth="1"/>
    <col min="2" max="8" width="5.625" style="194" customWidth="1"/>
    <col min="9" max="9" width="1.5" style="194" customWidth="1"/>
    <col min="10" max="16" width="5.625" style="194" customWidth="1"/>
    <col min="17" max="17" width="1.5" style="194" customWidth="1"/>
    <col min="18" max="24" width="5.625" style="194" customWidth="1"/>
    <col min="25" max="250" width="11" style="194" customWidth="1"/>
    <col min="251" max="16384" width="9" style="194"/>
  </cols>
  <sheetData>
    <row r="1" spans="1:25" ht="15" customHeight="1" x14ac:dyDescent="0.25">
      <c r="A1" s="860" t="s">
        <v>845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</row>
    <row r="2" spans="1:25" ht="14.25" customHeight="1" x14ac:dyDescent="0.25">
      <c r="A2" s="855" t="s">
        <v>448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855"/>
      <c r="X2" s="855"/>
      <c r="Y2" s="353" t="s">
        <v>612</v>
      </c>
    </row>
    <row r="3" spans="1:25" s="74" customFormat="1" ht="15" x14ac:dyDescent="0.25">
      <c r="A3" s="782" t="s">
        <v>469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</row>
    <row r="4" spans="1:25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</row>
    <row r="5" spans="1:25" ht="15" x14ac:dyDescent="0.25">
      <c r="A5" s="857" t="s">
        <v>470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</row>
    <row r="6" spans="1:25" s="723" customFormat="1" ht="18.75" customHeight="1" x14ac:dyDescent="0.25">
      <c r="A6" s="859" t="s">
        <v>225</v>
      </c>
      <c r="B6" s="858" t="s">
        <v>0</v>
      </c>
      <c r="C6" s="858"/>
      <c r="D6" s="858"/>
      <c r="E6" s="858"/>
      <c r="F6" s="858"/>
      <c r="G6" s="858"/>
      <c r="H6" s="858"/>
      <c r="I6" s="722"/>
      <c r="J6" s="858" t="s">
        <v>38</v>
      </c>
      <c r="K6" s="858"/>
      <c r="L6" s="858"/>
      <c r="M6" s="858"/>
      <c r="N6" s="858"/>
      <c r="O6" s="858"/>
      <c r="P6" s="858"/>
      <c r="Q6" s="722"/>
      <c r="R6" s="858" t="s">
        <v>39</v>
      </c>
      <c r="S6" s="858"/>
      <c r="T6" s="858"/>
      <c r="U6" s="858"/>
      <c r="V6" s="858"/>
      <c r="W6" s="858"/>
      <c r="X6" s="858"/>
    </row>
    <row r="7" spans="1:25" s="717" customFormat="1" ht="18.75" customHeight="1" x14ac:dyDescent="0.25">
      <c r="A7" s="859"/>
      <c r="B7" s="724">
        <v>2015</v>
      </c>
      <c r="C7" s="724">
        <v>2016</v>
      </c>
      <c r="D7" s="724">
        <v>2017</v>
      </c>
      <c r="E7" s="724">
        <v>2018</v>
      </c>
      <c r="F7" s="724">
        <v>2019</v>
      </c>
      <c r="G7" s="724">
        <v>2020</v>
      </c>
      <c r="H7" s="724">
        <v>2021</v>
      </c>
      <c r="I7" s="725"/>
      <c r="J7" s="724">
        <v>2015</v>
      </c>
      <c r="K7" s="724">
        <v>2016</v>
      </c>
      <c r="L7" s="724">
        <v>2017</v>
      </c>
      <c r="M7" s="724">
        <v>2018</v>
      </c>
      <c r="N7" s="724">
        <v>2019</v>
      </c>
      <c r="O7" s="724">
        <v>2020</v>
      </c>
      <c r="P7" s="724">
        <v>2021</v>
      </c>
      <c r="Q7" s="725"/>
      <c r="R7" s="724">
        <v>2015</v>
      </c>
      <c r="S7" s="724">
        <v>2016</v>
      </c>
      <c r="T7" s="724">
        <v>2017</v>
      </c>
      <c r="U7" s="724">
        <v>2018</v>
      </c>
      <c r="V7" s="724">
        <v>2019</v>
      </c>
      <c r="W7" s="724">
        <v>2020</v>
      </c>
      <c r="X7" s="724">
        <v>2021</v>
      </c>
    </row>
    <row r="8" spans="1:25" ht="5.25" customHeight="1" x14ac:dyDescent="0.2">
      <c r="A8" s="276"/>
      <c r="B8" s="277"/>
      <c r="C8" s="277"/>
      <c r="D8" s="277"/>
      <c r="E8" s="277"/>
      <c r="F8" s="277"/>
      <c r="G8" s="277"/>
      <c r="H8" s="277"/>
      <c r="J8" s="277"/>
      <c r="K8" s="277"/>
      <c r="L8" s="277"/>
      <c r="M8" s="277"/>
      <c r="N8" s="277"/>
      <c r="O8" s="277"/>
      <c r="P8" s="277"/>
      <c r="R8" s="277"/>
      <c r="S8" s="277"/>
      <c r="T8" s="277"/>
      <c r="U8" s="277"/>
      <c r="V8" s="277"/>
      <c r="W8" s="277"/>
      <c r="X8" s="277"/>
    </row>
    <row r="9" spans="1:25" s="720" customFormat="1" ht="12.75" x14ac:dyDescent="0.2">
      <c r="A9" s="264" t="s">
        <v>248</v>
      </c>
      <c r="B9" s="728">
        <v>59.71976003744097</v>
      </c>
      <c r="C9" s="728">
        <v>63.198523925165176</v>
      </c>
      <c r="D9" s="728">
        <v>64.156273318409546</v>
      </c>
      <c r="E9" s="728">
        <v>81.285363510195367</v>
      </c>
      <c r="F9" s="728">
        <v>88.415690208566588</v>
      </c>
      <c r="G9" s="727">
        <v>89.249506519316242</v>
      </c>
      <c r="H9" s="718">
        <v>86.373491226508634</v>
      </c>
      <c r="J9" s="719">
        <v>59.758232557003765</v>
      </c>
      <c r="K9" s="719">
        <v>63.304324716705572</v>
      </c>
      <c r="L9" s="719">
        <v>63.50943128073304</v>
      </c>
      <c r="M9" s="719">
        <v>80.738998661947832</v>
      </c>
      <c r="N9" s="719">
        <v>88.04727166647119</v>
      </c>
      <c r="O9" s="718">
        <v>89.039622146418267</v>
      </c>
      <c r="P9" s="718">
        <v>85.332261622929948</v>
      </c>
      <c r="R9" s="719">
        <v>59.6792097959679</v>
      </c>
      <c r="S9" s="719">
        <v>63.087132792475686</v>
      </c>
      <c r="T9" s="719">
        <v>64.834230683765085</v>
      </c>
      <c r="U9" s="719">
        <v>81.857980287486569</v>
      </c>
      <c r="V9" s="719">
        <v>88.80181670466915</v>
      </c>
      <c r="W9" s="718">
        <v>89.469486537773989</v>
      </c>
      <c r="X9" s="718">
        <v>87.464816493492009</v>
      </c>
    </row>
    <row r="10" spans="1:25" ht="12.75" x14ac:dyDescent="0.2">
      <c r="A10" s="81" t="s">
        <v>163</v>
      </c>
      <c r="B10" s="280">
        <v>59.495681524868459</v>
      </c>
      <c r="C10" s="280">
        <v>63.038434926535423</v>
      </c>
      <c r="D10" s="280">
        <v>63.913761859076857</v>
      </c>
      <c r="E10" s="280">
        <v>81.126561332336934</v>
      </c>
      <c r="F10" s="280">
        <v>88.335410833065097</v>
      </c>
      <c r="G10" s="279">
        <v>89.24413530098964</v>
      </c>
      <c r="H10" s="265">
        <v>85.798747283014535</v>
      </c>
      <c r="J10" s="266">
        <v>59.484619337914722</v>
      </c>
      <c r="K10" s="266">
        <v>63.10592831230322</v>
      </c>
      <c r="L10" s="266">
        <v>63.223012624635267</v>
      </c>
      <c r="M10" s="266">
        <v>80.546024084221528</v>
      </c>
      <c r="N10" s="266">
        <v>87.916540750856527</v>
      </c>
      <c r="O10" s="265">
        <v>89.03175019679874</v>
      </c>
      <c r="P10" s="265">
        <v>84.567706493611524</v>
      </c>
      <c r="R10" s="266">
        <v>59.50734112910785</v>
      </c>
      <c r="S10" s="266">
        <v>62.967375300418624</v>
      </c>
      <c r="T10" s="266">
        <v>64.637738508438616</v>
      </c>
      <c r="U10" s="266">
        <v>81.734992436899375</v>
      </c>
      <c r="V10" s="266">
        <v>88.774413811160329</v>
      </c>
      <c r="W10" s="265">
        <v>89.466736338384536</v>
      </c>
      <c r="X10" s="265">
        <v>87.089015936100438</v>
      </c>
    </row>
    <row r="11" spans="1:25" ht="15.75" customHeight="1" x14ac:dyDescent="0.2">
      <c r="A11" s="81" t="s">
        <v>319</v>
      </c>
      <c r="B11" s="280">
        <v>0.22407851257250644</v>
      </c>
      <c r="C11" s="280">
        <v>0.16008899862974671</v>
      </c>
      <c r="D11" s="280">
        <v>0.24251145933269375</v>
      </c>
      <c r="E11" s="280">
        <v>0.1588021778584392</v>
      </c>
      <c r="F11" s="280">
        <v>8.0279375501490516E-2</v>
      </c>
      <c r="G11" s="279">
        <v>5.3712183265969306E-3</v>
      </c>
      <c r="H11" s="265">
        <v>0.57474394349410618</v>
      </c>
      <c r="J11" s="266">
        <v>0.27361321908904696</v>
      </c>
      <c r="K11" s="266">
        <v>0.19839640440236173</v>
      </c>
      <c r="L11" s="266">
        <v>0.28641865609776695</v>
      </c>
      <c r="M11" s="266">
        <v>0.19297457772630536</v>
      </c>
      <c r="N11" s="266">
        <v>0.13073091561465655</v>
      </c>
      <c r="O11" s="265">
        <v>7.8719496195224364E-3</v>
      </c>
      <c r="P11" s="265">
        <v>0.76455512931843195</v>
      </c>
      <c r="R11" s="266">
        <v>0.17186866686006277</v>
      </c>
      <c r="S11" s="266">
        <v>0.11975749205705698</v>
      </c>
      <c r="T11" s="266">
        <v>0.19649217532647584</v>
      </c>
      <c r="U11" s="266">
        <v>0.12298785058718893</v>
      </c>
      <c r="V11" s="266">
        <v>2.7402893508816008E-2</v>
      </c>
      <c r="W11" s="265">
        <v>2.7501993894557355E-3</v>
      </c>
      <c r="X11" s="265">
        <v>0.37580055739155566</v>
      </c>
    </row>
    <row r="12" spans="1:25" ht="5.25" customHeight="1" x14ac:dyDescent="0.2">
      <c r="A12" s="267"/>
      <c r="B12" s="280"/>
      <c r="C12" s="280"/>
      <c r="D12" s="280"/>
      <c r="E12" s="280"/>
      <c r="F12" s="280"/>
      <c r="G12" s="279"/>
      <c r="H12" s="265"/>
      <c r="J12" s="266"/>
      <c r="K12" s="266"/>
      <c r="L12" s="266"/>
      <c r="M12" s="266"/>
      <c r="N12" s="266"/>
      <c r="O12" s="265"/>
      <c r="P12" s="265"/>
      <c r="R12" s="266"/>
      <c r="S12" s="266"/>
      <c r="T12" s="266"/>
      <c r="U12" s="266"/>
      <c r="V12" s="266"/>
      <c r="W12" s="265"/>
      <c r="X12" s="265"/>
    </row>
    <row r="13" spans="1:25" s="720" customFormat="1" ht="12.75" x14ac:dyDescent="0.2">
      <c r="A13" s="264" t="s">
        <v>251</v>
      </c>
      <c r="B13" s="728">
        <v>84.6052436875311</v>
      </c>
      <c r="C13" s="728">
        <v>89.492215670470458</v>
      </c>
      <c r="D13" s="728">
        <v>86.527221560774976</v>
      </c>
      <c r="E13" s="728">
        <v>88.816681285383936</v>
      </c>
      <c r="F13" s="728">
        <v>89.224312991777452</v>
      </c>
      <c r="G13" s="727">
        <v>91.115115115115117</v>
      </c>
      <c r="H13" s="718">
        <v>91.996546515812511</v>
      </c>
      <c r="J13" s="719">
        <v>85.050167799307658</v>
      </c>
      <c r="K13" s="719">
        <v>89.833289759536584</v>
      </c>
      <c r="L13" s="719">
        <v>86.285233845115371</v>
      </c>
      <c r="M13" s="719">
        <v>87.902536941812642</v>
      </c>
      <c r="N13" s="719">
        <v>89.116694625258745</v>
      </c>
      <c r="O13" s="718">
        <v>90.860481494040016</v>
      </c>
      <c r="P13" s="718">
        <v>91.947633214963361</v>
      </c>
      <c r="R13" s="719">
        <v>84.140694753011104</v>
      </c>
      <c r="S13" s="719">
        <v>89.132784702836304</v>
      </c>
      <c r="T13" s="719">
        <v>86.781958245111952</v>
      </c>
      <c r="U13" s="719">
        <v>89.774664767175523</v>
      </c>
      <c r="V13" s="719">
        <v>89.337089231045923</v>
      </c>
      <c r="W13" s="718">
        <v>91.381949379544096</v>
      </c>
      <c r="X13" s="718">
        <v>92.047805791940334</v>
      </c>
    </row>
    <row r="14" spans="1:25" ht="12.75" x14ac:dyDescent="0.2">
      <c r="A14" s="81" t="s">
        <v>163</v>
      </c>
      <c r="B14" s="280">
        <v>84.459959374201276</v>
      </c>
      <c r="C14" s="280">
        <v>89.343740720315608</v>
      </c>
      <c r="D14" s="280">
        <v>86.395984413897608</v>
      </c>
      <c r="E14" s="280">
        <v>88.723653084549341</v>
      </c>
      <c r="F14" s="280">
        <v>89.14444876604189</v>
      </c>
      <c r="G14" s="279">
        <v>91.105772439105763</v>
      </c>
      <c r="H14" s="265">
        <v>91.825083610414424</v>
      </c>
      <c r="J14" s="266">
        <v>84.868447926323455</v>
      </c>
      <c r="K14" s="266">
        <v>89.634866688005872</v>
      </c>
      <c r="L14" s="266">
        <v>86.15068523244183</v>
      </c>
      <c r="M14" s="266">
        <v>87.801248785435803</v>
      </c>
      <c r="N14" s="266">
        <v>89.007441547986758</v>
      </c>
      <c r="O14" s="265">
        <v>90.852656563812303</v>
      </c>
      <c r="P14" s="265">
        <v>91.740826956451173</v>
      </c>
      <c r="R14" s="266">
        <v>84.033453108010704</v>
      </c>
      <c r="S14" s="266">
        <v>89.036946121649834</v>
      </c>
      <c r="T14" s="266">
        <v>86.654207026497161</v>
      </c>
      <c r="U14" s="266">
        <v>89.690292640215304</v>
      </c>
      <c r="V14" s="266">
        <v>89.288022389250585</v>
      </c>
      <c r="W14" s="265">
        <v>91.371016235718585</v>
      </c>
      <c r="X14" s="265">
        <v>91.913381374338186</v>
      </c>
    </row>
    <row r="15" spans="1:25" ht="15.75" customHeight="1" x14ac:dyDescent="0.2">
      <c r="A15" s="81" t="s">
        <v>319</v>
      </c>
      <c r="B15" s="280">
        <v>0.14528431332983574</v>
      </c>
      <c r="C15" s="280">
        <v>0.14847495015483816</v>
      </c>
      <c r="D15" s="280">
        <v>0.13123714687736768</v>
      </c>
      <c r="E15" s="280">
        <v>9.302820083459587E-2</v>
      </c>
      <c r="F15" s="280">
        <v>7.9864225735568783E-2</v>
      </c>
      <c r="G15" s="279">
        <v>9.3426760093426754E-3</v>
      </c>
      <c r="H15" s="265">
        <v>0.17146290539808087</v>
      </c>
      <c r="J15" s="266">
        <v>0.18171987298421469</v>
      </c>
      <c r="K15" s="266">
        <v>0.19842307153071248</v>
      </c>
      <c r="L15" s="266">
        <v>0.13454861267354259</v>
      </c>
      <c r="M15" s="266">
        <v>0.10128815637684492</v>
      </c>
      <c r="N15" s="266">
        <v>0.10925307727198307</v>
      </c>
      <c r="O15" s="265">
        <v>7.8249302277054698E-3</v>
      </c>
      <c r="P15" s="265">
        <v>0.2068062585121884</v>
      </c>
      <c r="R15" s="266">
        <v>0.10724164500040631</v>
      </c>
      <c r="S15" s="266">
        <v>9.5838581186458494E-2</v>
      </c>
      <c r="T15" s="266">
        <v>0.12775121861479616</v>
      </c>
      <c r="U15" s="266">
        <v>8.4372126960207405E-2</v>
      </c>
      <c r="V15" s="266">
        <v>4.906684179534454E-2</v>
      </c>
      <c r="W15" s="265">
        <v>1.0933143825507025E-2</v>
      </c>
      <c r="X15" s="265">
        <v>0.13442441760215412</v>
      </c>
    </row>
    <row r="16" spans="1:25" ht="5.25" customHeight="1" x14ac:dyDescent="0.2">
      <c r="A16" s="267"/>
      <c r="B16" s="280"/>
      <c r="C16" s="280"/>
      <c r="D16" s="280"/>
      <c r="E16" s="280"/>
      <c r="F16" s="280"/>
      <c r="G16" s="279"/>
      <c r="H16" s="265"/>
      <c r="J16" s="266"/>
      <c r="K16" s="266"/>
      <c r="L16" s="266"/>
      <c r="M16" s="266"/>
      <c r="N16" s="266"/>
      <c r="O16" s="265"/>
      <c r="P16" s="265"/>
      <c r="R16" s="266"/>
      <c r="S16" s="266"/>
      <c r="T16" s="266"/>
      <c r="U16" s="266"/>
      <c r="V16" s="266"/>
      <c r="W16" s="265"/>
      <c r="X16" s="265"/>
    </row>
    <row r="17" spans="1:24" s="720" customFormat="1" ht="12.75" x14ac:dyDescent="0.2">
      <c r="A17" s="79" t="s">
        <v>165</v>
      </c>
      <c r="B17" s="728">
        <v>93.709463983389952</v>
      </c>
      <c r="C17" s="728">
        <v>94.025650312586478</v>
      </c>
      <c r="D17" s="728">
        <v>95.758815510061979</v>
      </c>
      <c r="E17" s="728">
        <v>93.774149488704779</v>
      </c>
      <c r="F17" s="728">
        <v>96.576292470625276</v>
      </c>
      <c r="G17" s="727">
        <v>95.522780497478735</v>
      </c>
      <c r="H17" s="727">
        <v>94.947031421036783</v>
      </c>
      <c r="J17" s="728">
        <v>93.630654449379705</v>
      </c>
      <c r="K17" s="728">
        <v>93.768910633255587</v>
      </c>
      <c r="L17" s="728">
        <v>95.545466716362455</v>
      </c>
      <c r="M17" s="728">
        <v>93.578301256747224</v>
      </c>
      <c r="N17" s="728">
        <v>96.461890599744507</v>
      </c>
      <c r="O17" s="727">
        <v>95.438607176417349</v>
      </c>
      <c r="P17" s="727">
        <v>94.831392051651179</v>
      </c>
      <c r="R17" s="728">
        <v>93.79236904473693</v>
      </c>
      <c r="S17" s="728">
        <v>94.295839799424186</v>
      </c>
      <c r="T17" s="728">
        <v>95.983616889356966</v>
      </c>
      <c r="U17" s="728">
        <v>93.98025880524051</v>
      </c>
      <c r="V17" s="728">
        <v>96.69669928897035</v>
      </c>
      <c r="W17" s="727">
        <v>95.611162119322671</v>
      </c>
      <c r="X17" s="727">
        <v>95.068307668016146</v>
      </c>
    </row>
    <row r="18" spans="1:24" ht="12.75" x14ac:dyDescent="0.2">
      <c r="A18" s="81" t="s">
        <v>166</v>
      </c>
      <c r="B18" s="280">
        <v>92.7723310196196</v>
      </c>
      <c r="C18" s="280">
        <v>93.148743467628918</v>
      </c>
      <c r="D18" s="280">
        <v>94.910583605456196</v>
      </c>
      <c r="E18" s="280">
        <v>93.0860575454235</v>
      </c>
      <c r="F18" s="280">
        <v>96.039758751849263</v>
      </c>
      <c r="G18" s="281">
        <v>95.128157706508489</v>
      </c>
      <c r="H18" s="281">
        <v>94.51291434752288</v>
      </c>
      <c r="J18" s="280">
        <v>92.516370245596562</v>
      </c>
      <c r="K18" s="280">
        <v>92.699291610456257</v>
      </c>
      <c r="L18" s="280">
        <v>94.528183389404745</v>
      </c>
      <c r="M18" s="280">
        <v>92.733189255004376</v>
      </c>
      <c r="N18" s="280">
        <v>95.796255132888973</v>
      </c>
      <c r="O18" s="281">
        <v>94.902638081648277</v>
      </c>
      <c r="P18" s="281">
        <v>94.298739257514285</v>
      </c>
      <c r="R18" s="280">
        <v>93.041593412035667</v>
      </c>
      <c r="S18" s="280">
        <v>93.621740734604643</v>
      </c>
      <c r="T18" s="280">
        <v>95.313511105164167</v>
      </c>
      <c r="U18" s="280">
        <v>93.457413678886994</v>
      </c>
      <c r="V18" s="280">
        <v>96.29604386142654</v>
      </c>
      <c r="W18" s="281">
        <v>95.364952333968262</v>
      </c>
      <c r="X18" s="281">
        <v>94.737529469956627</v>
      </c>
    </row>
    <row r="19" spans="1:24" ht="12.75" x14ac:dyDescent="0.2">
      <c r="A19" s="81" t="s">
        <v>167</v>
      </c>
      <c r="B19" s="280" t="s">
        <v>8</v>
      </c>
      <c r="C19" s="280" t="s">
        <v>8</v>
      </c>
      <c r="D19" s="280" t="s">
        <v>8</v>
      </c>
      <c r="E19" s="280" t="s">
        <v>8</v>
      </c>
      <c r="F19" s="280" t="s">
        <v>8</v>
      </c>
      <c r="G19" s="281" t="s">
        <v>8</v>
      </c>
      <c r="H19" s="281" t="s">
        <v>8</v>
      </c>
      <c r="J19" s="280" t="s">
        <v>8</v>
      </c>
      <c r="K19" s="280" t="s">
        <v>8</v>
      </c>
      <c r="L19" s="280" t="s">
        <v>8</v>
      </c>
      <c r="M19" s="280" t="s">
        <v>8</v>
      </c>
      <c r="N19" s="280" t="s">
        <v>8</v>
      </c>
      <c r="O19" s="281" t="s">
        <v>8</v>
      </c>
      <c r="P19" s="281" t="s">
        <v>8</v>
      </c>
      <c r="R19" s="280" t="s">
        <v>8</v>
      </c>
      <c r="S19" s="280" t="s">
        <v>8</v>
      </c>
      <c r="T19" s="280" t="s">
        <v>8</v>
      </c>
      <c r="U19" s="280" t="s">
        <v>8</v>
      </c>
      <c r="V19" s="280" t="s">
        <v>8</v>
      </c>
      <c r="W19" s="281" t="s">
        <v>8</v>
      </c>
      <c r="X19" s="281" t="s">
        <v>8</v>
      </c>
    </row>
    <row r="20" spans="1:24" ht="15.75" customHeight="1" x14ac:dyDescent="0.2">
      <c r="A20" s="81" t="s">
        <v>464</v>
      </c>
      <c r="B20" s="280" t="s">
        <v>8</v>
      </c>
      <c r="C20" s="280" t="s">
        <v>8</v>
      </c>
      <c r="D20" s="280" t="s">
        <v>8</v>
      </c>
      <c r="E20" s="280" t="s">
        <v>8</v>
      </c>
      <c r="F20" s="280" t="s">
        <v>8</v>
      </c>
      <c r="G20" s="281" t="s">
        <v>8</v>
      </c>
      <c r="H20" s="281" t="s">
        <v>8</v>
      </c>
      <c r="J20" s="280" t="s">
        <v>8</v>
      </c>
      <c r="K20" s="280" t="s">
        <v>8</v>
      </c>
      <c r="L20" s="280" t="s">
        <v>8</v>
      </c>
      <c r="M20" s="280" t="s">
        <v>8</v>
      </c>
      <c r="N20" s="280" t="s">
        <v>8</v>
      </c>
      <c r="O20" s="281" t="s">
        <v>8</v>
      </c>
      <c r="P20" s="281" t="s">
        <v>8</v>
      </c>
      <c r="R20" s="280" t="s">
        <v>8</v>
      </c>
      <c r="S20" s="280" t="s">
        <v>8</v>
      </c>
      <c r="T20" s="280" t="s">
        <v>8</v>
      </c>
      <c r="U20" s="280" t="s">
        <v>8</v>
      </c>
      <c r="V20" s="280" t="s">
        <v>8</v>
      </c>
      <c r="W20" s="281" t="s">
        <v>8</v>
      </c>
      <c r="X20" s="281" t="s">
        <v>8</v>
      </c>
    </row>
    <row r="21" spans="1:24" ht="12.75" x14ac:dyDescent="0.2">
      <c r="A21" s="81" t="s">
        <v>168</v>
      </c>
      <c r="B21" s="280">
        <v>0.26714038057923251</v>
      </c>
      <c r="C21" s="280">
        <v>0.21236533135965555</v>
      </c>
      <c r="D21" s="280">
        <v>0.22700752754281098</v>
      </c>
      <c r="E21" s="280">
        <v>0.15006379957946192</v>
      </c>
      <c r="F21" s="280">
        <v>0.10842219847199216</v>
      </c>
      <c r="G21" s="281">
        <v>8.9129935848728678E-2</v>
      </c>
      <c r="H21" s="281">
        <v>5.6944369210929019E-2</v>
      </c>
      <c r="J21" s="280">
        <v>0.32496291499437174</v>
      </c>
      <c r="K21" s="280">
        <v>0.26937903199293928</v>
      </c>
      <c r="L21" s="280">
        <v>0.264766347958729</v>
      </c>
      <c r="M21" s="280">
        <v>0.17831030829929456</v>
      </c>
      <c r="N21" s="280">
        <v>0.12877653476420747</v>
      </c>
      <c r="O21" s="281">
        <v>0.10788988271325653</v>
      </c>
      <c r="P21" s="281">
        <v>6.6745190420102074E-2</v>
      </c>
      <c r="R21" s="280">
        <v>0.20631295883226064</v>
      </c>
      <c r="S21" s="280">
        <v>0.15236485711674516</v>
      </c>
      <c r="T21" s="280">
        <v>0.18722180969148422</v>
      </c>
      <c r="U21" s="280">
        <v>0.12033737035120624</v>
      </c>
      <c r="V21" s="280">
        <v>8.6999464266658305E-2</v>
      </c>
      <c r="W21" s="281">
        <v>6.9432073049849496E-2</v>
      </c>
      <c r="X21" s="281">
        <v>4.6665803875616696E-2</v>
      </c>
    </row>
    <row r="22" spans="1:24" ht="12.75" x14ac:dyDescent="0.2">
      <c r="A22" s="81" t="s">
        <v>458</v>
      </c>
      <c r="B22" s="280" t="s">
        <v>8</v>
      </c>
      <c r="C22" s="280" t="s">
        <v>8</v>
      </c>
      <c r="D22" s="280" t="s">
        <v>8</v>
      </c>
      <c r="E22" s="280" t="s">
        <v>8</v>
      </c>
      <c r="F22" s="280" t="s">
        <v>8</v>
      </c>
      <c r="G22" s="281" t="s">
        <v>8</v>
      </c>
      <c r="H22" s="281" t="s">
        <v>8</v>
      </c>
      <c r="J22" s="280" t="s">
        <v>8</v>
      </c>
      <c r="K22" s="280" t="s">
        <v>8</v>
      </c>
      <c r="L22" s="280" t="s">
        <v>8</v>
      </c>
      <c r="M22" s="280" t="s">
        <v>8</v>
      </c>
      <c r="N22" s="280" t="s">
        <v>8</v>
      </c>
      <c r="O22" s="281" t="s">
        <v>8</v>
      </c>
      <c r="P22" s="281" t="s">
        <v>8</v>
      </c>
      <c r="R22" s="280" t="s">
        <v>8</v>
      </c>
      <c r="S22" s="280" t="s">
        <v>8</v>
      </c>
      <c r="T22" s="280" t="s">
        <v>8</v>
      </c>
      <c r="U22" s="280" t="s">
        <v>8</v>
      </c>
      <c r="V22" s="280" t="s">
        <v>8</v>
      </c>
      <c r="W22" s="281" t="s">
        <v>8</v>
      </c>
      <c r="X22" s="281" t="s">
        <v>8</v>
      </c>
    </row>
    <row r="23" spans="1:24" ht="15.75" customHeight="1" x14ac:dyDescent="0.2">
      <c r="A23" s="81" t="s">
        <v>319</v>
      </c>
      <c r="B23" s="280">
        <v>0.66999258319112154</v>
      </c>
      <c r="C23" s="280">
        <v>0.66454151359790514</v>
      </c>
      <c r="D23" s="280">
        <v>0.62122437706298073</v>
      </c>
      <c r="E23" s="280">
        <v>0.53802814370181329</v>
      </c>
      <c r="F23" s="280">
        <v>0.4281115203040185</v>
      </c>
      <c r="G23" s="281">
        <v>0.30549285512151753</v>
      </c>
      <c r="H23" s="281">
        <v>0.37717270430297695</v>
      </c>
      <c r="J23" s="280">
        <v>0.78932128878876484</v>
      </c>
      <c r="K23" s="280">
        <v>0.80023999080638653</v>
      </c>
      <c r="L23" s="280">
        <v>0.75251697899897885</v>
      </c>
      <c r="M23" s="280">
        <v>0.66680169344355356</v>
      </c>
      <c r="N23" s="280">
        <v>0.5368589320913244</v>
      </c>
      <c r="O23" s="281">
        <v>0.42807921205582433</v>
      </c>
      <c r="P23" s="281">
        <v>0.46590760371679102</v>
      </c>
      <c r="R23" s="280">
        <v>0.54446267386899272</v>
      </c>
      <c r="S23" s="280">
        <v>0.521734207702794</v>
      </c>
      <c r="T23" s="280">
        <v>0.48288397450130338</v>
      </c>
      <c r="U23" s="280">
        <v>0.40250775600231053</v>
      </c>
      <c r="V23" s="280">
        <v>0.31365596327716289</v>
      </c>
      <c r="W23" s="281">
        <v>0.176777712304551</v>
      </c>
      <c r="X23" s="281">
        <v>0.28411239418390166</v>
      </c>
    </row>
    <row r="24" spans="1:24" ht="5.25" customHeight="1" x14ac:dyDescent="0.2">
      <c r="A24" s="267"/>
      <c r="B24" s="280"/>
      <c r="C24" s="280"/>
      <c r="D24" s="282"/>
      <c r="E24" s="280"/>
      <c r="F24" s="280"/>
      <c r="G24" s="283"/>
      <c r="H24" s="270"/>
      <c r="J24" s="266"/>
      <c r="K24" s="266"/>
      <c r="M24" s="266"/>
      <c r="N24" s="266"/>
      <c r="O24" s="270"/>
      <c r="P24" s="270"/>
      <c r="R24" s="266"/>
      <c r="S24" s="266"/>
      <c r="U24" s="266"/>
      <c r="V24" s="266"/>
      <c r="W24" s="270"/>
      <c r="X24" s="270"/>
    </row>
    <row r="25" spans="1:24" s="720" customFormat="1" ht="12.75" x14ac:dyDescent="0.2">
      <c r="A25" s="79" t="s">
        <v>169</v>
      </c>
      <c r="B25" s="728">
        <v>75.969778720591506</v>
      </c>
      <c r="C25" s="728">
        <v>78.813052656697863</v>
      </c>
      <c r="D25" s="728">
        <v>82.846018193800546</v>
      </c>
      <c r="E25" s="728">
        <v>79.920661867328036</v>
      </c>
      <c r="F25" s="728">
        <v>82.644830181297522</v>
      </c>
      <c r="G25" s="729">
        <v>79.923998956532031</v>
      </c>
      <c r="H25" s="721">
        <v>81.595943467858106</v>
      </c>
      <c r="J25" s="719">
        <v>74.212116092904083</v>
      </c>
      <c r="K25" s="719">
        <v>76.970882503433685</v>
      </c>
      <c r="L25" s="719">
        <v>81.339571395099767</v>
      </c>
      <c r="M25" s="719">
        <v>77.920213646391574</v>
      </c>
      <c r="N25" s="719">
        <v>80.672202074074249</v>
      </c>
      <c r="O25" s="721">
        <v>78.393292170698928</v>
      </c>
      <c r="P25" s="721">
        <v>80.085050498733622</v>
      </c>
      <c r="R25" s="719">
        <v>77.825521718606964</v>
      </c>
      <c r="S25" s="719">
        <v>80.751538592949686</v>
      </c>
      <c r="T25" s="719">
        <v>84.428916529278524</v>
      </c>
      <c r="U25" s="719">
        <v>82.03299996180327</v>
      </c>
      <c r="V25" s="719">
        <v>84.72135162457505</v>
      </c>
      <c r="W25" s="721">
        <v>81.531429705634253</v>
      </c>
      <c r="X25" s="721">
        <v>83.186857943516131</v>
      </c>
    </row>
    <row r="26" spans="1:24" ht="12.75" x14ac:dyDescent="0.2">
      <c r="A26" s="81" t="s">
        <v>527</v>
      </c>
      <c r="B26" s="280">
        <v>70.933667417330852</v>
      </c>
      <c r="C26" s="280">
        <v>73.317765467747563</v>
      </c>
      <c r="D26" s="280">
        <v>76.472473298609117</v>
      </c>
      <c r="E26" s="280">
        <v>74.155500455423578</v>
      </c>
      <c r="F26" s="280">
        <v>77.894633886581047</v>
      </c>
      <c r="G26" s="284">
        <v>76.098666888986301</v>
      </c>
      <c r="H26" s="271">
        <v>78.544785973973745</v>
      </c>
      <c r="J26" s="266">
        <v>68.770073834982199</v>
      </c>
      <c r="K26" s="266">
        <v>71.123437444890087</v>
      </c>
      <c r="L26" s="266">
        <v>73.784617178956466</v>
      </c>
      <c r="M26" s="266">
        <v>71.543668748879369</v>
      </c>
      <c r="N26" s="266">
        <v>75.534894697159615</v>
      </c>
      <c r="O26" s="271">
        <v>74.330582157258064</v>
      </c>
      <c r="P26" s="271">
        <v>76.695016832911207</v>
      </c>
      <c r="R26" s="266">
        <v>73.217992962943299</v>
      </c>
      <c r="S26" s="266">
        <v>75.626821449517408</v>
      </c>
      <c r="T26" s="266">
        <v>79.296736977533513</v>
      </c>
      <c r="U26" s="266">
        <v>76.913418182236242</v>
      </c>
      <c r="V26" s="266">
        <v>80.37865457422771</v>
      </c>
      <c r="W26" s="271">
        <v>77.955373732584235</v>
      </c>
      <c r="X26" s="271">
        <v>80.492524538702895</v>
      </c>
    </row>
    <row r="27" spans="1:24" ht="15.75" customHeight="1" x14ac:dyDescent="0.2">
      <c r="A27" s="81" t="s">
        <v>465</v>
      </c>
      <c r="B27" s="280">
        <v>0.7452840098278084</v>
      </c>
      <c r="C27" s="280">
        <v>0.77541180271502308</v>
      </c>
      <c r="D27" s="280">
        <v>0.83172350473364831</v>
      </c>
      <c r="E27" s="280">
        <v>0.81612476649119725</v>
      </c>
      <c r="F27" s="280">
        <v>0.48605016994096217</v>
      </c>
      <c r="G27" s="284">
        <v>0.40905020210468562</v>
      </c>
      <c r="H27" s="271">
        <v>0.24457372815630307</v>
      </c>
      <c r="J27" s="266">
        <v>0.74978362028202272</v>
      </c>
      <c r="K27" s="266">
        <v>0.78876042294232851</v>
      </c>
      <c r="L27" s="266">
        <v>0.8886660939886647</v>
      </c>
      <c r="M27" s="266">
        <v>0.89054371583229386</v>
      </c>
      <c r="N27" s="266">
        <v>0.50011531028229428</v>
      </c>
      <c r="O27" s="271">
        <v>0.432627688172043</v>
      </c>
      <c r="P27" s="271">
        <v>0.24337366978310038</v>
      </c>
      <c r="R27" s="266">
        <v>0.7405333139532585</v>
      </c>
      <c r="S27" s="266">
        <v>0.76136526497628709</v>
      </c>
      <c r="T27" s="266">
        <v>0.77189110319958298</v>
      </c>
      <c r="U27" s="266">
        <v>0.73754338657903373</v>
      </c>
      <c r="V27" s="266">
        <v>0.47124425421131366</v>
      </c>
      <c r="W27" s="271">
        <v>0.38429093635767175</v>
      </c>
      <c r="X27" s="271">
        <v>0.24583734528642257</v>
      </c>
    </row>
    <row r="28" spans="1:24" ht="12.75" x14ac:dyDescent="0.2">
      <c r="A28" s="81" t="s">
        <v>191</v>
      </c>
      <c r="B28" s="280">
        <v>2.3057944614817034E-3</v>
      </c>
      <c r="C28" s="280">
        <v>0</v>
      </c>
      <c r="D28" s="280">
        <v>0</v>
      </c>
      <c r="E28" s="280">
        <v>0</v>
      </c>
      <c r="F28" s="280">
        <v>0</v>
      </c>
      <c r="G28" s="284">
        <v>0</v>
      </c>
      <c r="H28" s="271">
        <v>0</v>
      </c>
      <c r="J28" s="266">
        <v>1.4965740923792868E-3</v>
      </c>
      <c r="K28" s="266">
        <v>0</v>
      </c>
      <c r="L28" s="266">
        <v>0</v>
      </c>
      <c r="M28" s="266">
        <v>0</v>
      </c>
      <c r="N28" s="266">
        <v>0</v>
      </c>
      <c r="O28" s="271">
        <v>0</v>
      </c>
      <c r="P28" s="271">
        <v>0</v>
      </c>
      <c r="R28" s="266">
        <v>3.1601706143097805E-3</v>
      </c>
      <c r="S28" s="266">
        <v>0</v>
      </c>
      <c r="T28" s="266">
        <v>0</v>
      </c>
      <c r="U28" s="266">
        <v>0</v>
      </c>
      <c r="V28" s="266">
        <v>0</v>
      </c>
      <c r="W28" s="271">
        <v>0</v>
      </c>
      <c r="X28" s="271">
        <v>0</v>
      </c>
    </row>
    <row r="29" spans="1:24" ht="12.75" x14ac:dyDescent="0.2">
      <c r="A29" s="81" t="s">
        <v>234</v>
      </c>
      <c r="B29" s="280">
        <v>1.0296653267438851</v>
      </c>
      <c r="C29" s="280">
        <v>1.1028424636408252</v>
      </c>
      <c r="D29" s="280">
        <v>1.3572456172787306</v>
      </c>
      <c r="E29" s="280">
        <v>1.1638133228893626</v>
      </c>
      <c r="F29" s="280">
        <v>0.8854318076230272</v>
      </c>
      <c r="G29" s="284">
        <v>0.74279859185610897</v>
      </c>
      <c r="H29" s="271">
        <v>0.25232524522355204</v>
      </c>
      <c r="J29" s="266">
        <v>1.0939956615292588</v>
      </c>
      <c r="K29" s="266">
        <v>1.1644328551513989</v>
      </c>
      <c r="L29" s="266">
        <v>1.4687029511470602</v>
      </c>
      <c r="M29" s="266">
        <v>1.2468661572289514</v>
      </c>
      <c r="N29" s="266">
        <v>0.91175683156337772</v>
      </c>
      <c r="O29" s="271">
        <v>0.767599126344086</v>
      </c>
      <c r="P29" s="271">
        <v>0.2501485256871267</v>
      </c>
      <c r="R29" s="266">
        <v>0.96174525695494306</v>
      </c>
      <c r="S29" s="266">
        <v>1.0380318881682293</v>
      </c>
      <c r="T29" s="266">
        <v>1.2401318709392313</v>
      </c>
      <c r="U29" s="266">
        <v>1.0761151440544579</v>
      </c>
      <c r="V29" s="266">
        <v>0.85772031121538506</v>
      </c>
      <c r="W29" s="271">
        <v>0.71675497455519843</v>
      </c>
      <c r="X29" s="271">
        <v>0.25461725047522338</v>
      </c>
    </row>
    <row r="30" spans="1:24" ht="12.75" x14ac:dyDescent="0.2">
      <c r="A30" s="81" t="s">
        <v>461</v>
      </c>
      <c r="B30" s="280">
        <v>1.9263631728756585</v>
      </c>
      <c r="C30" s="280">
        <v>2.1846858112602807</v>
      </c>
      <c r="D30" s="280">
        <v>2.7221727573718799</v>
      </c>
      <c r="E30" s="280">
        <v>2.3772194321176885</v>
      </c>
      <c r="F30" s="280">
        <v>1.9890292309322437</v>
      </c>
      <c r="G30" s="284">
        <v>1.7330174243015084</v>
      </c>
      <c r="H30" s="271">
        <v>1.0715804111241738</v>
      </c>
      <c r="J30" s="266">
        <v>2.0118944381885546</v>
      </c>
      <c r="K30" s="266">
        <v>2.2737536038279815</v>
      </c>
      <c r="L30" s="266">
        <v>3.452821897469629</v>
      </c>
      <c r="M30" s="266">
        <v>2.5724486122627606</v>
      </c>
      <c r="N30" s="266">
        <v>2.044963027213619</v>
      </c>
      <c r="O30" s="271">
        <v>1.7399613575268817</v>
      </c>
      <c r="P30" s="271">
        <v>1.0839769446442158</v>
      </c>
      <c r="R30" s="266">
        <v>1.8360591269139823</v>
      </c>
      <c r="S30" s="266">
        <v>2.090961209892948</v>
      </c>
      <c r="T30" s="266">
        <v>1.9544434829782544</v>
      </c>
      <c r="U30" s="266">
        <v>2.1710706150388082</v>
      </c>
      <c r="V30" s="266">
        <v>1.9301495429885875</v>
      </c>
      <c r="W30" s="271">
        <v>1.7257254387367467</v>
      </c>
      <c r="X30" s="271">
        <v>1.058527319324797</v>
      </c>
    </row>
    <row r="31" spans="1:24" ht="15.75" customHeight="1" x14ac:dyDescent="0.2">
      <c r="A31" s="81" t="s">
        <v>319</v>
      </c>
      <c r="B31" s="280">
        <v>1.3324929993518155</v>
      </c>
      <c r="C31" s="280">
        <v>1.4323471113341699</v>
      </c>
      <c r="D31" s="280">
        <v>1.4624030158071568</v>
      </c>
      <c r="E31" s="280">
        <v>1.4080038904062135</v>
      </c>
      <c r="F31" s="280">
        <v>1.3896850862202468</v>
      </c>
      <c r="G31" s="284">
        <v>0.94046584928342258</v>
      </c>
      <c r="H31" s="271">
        <v>1.4826781093803423</v>
      </c>
      <c r="J31" s="266">
        <v>1.5848719638296649</v>
      </c>
      <c r="K31" s="266">
        <v>1.6204981766218991</v>
      </c>
      <c r="L31" s="266">
        <v>1.7447632735379544</v>
      </c>
      <c r="M31" s="266">
        <v>1.6666864121881941</v>
      </c>
      <c r="N31" s="266">
        <v>1.6804722078553367</v>
      </c>
      <c r="O31" s="271">
        <v>1.1225218413978495</v>
      </c>
      <c r="P31" s="271">
        <v>1.8125345257079724</v>
      </c>
      <c r="R31" s="266">
        <v>1.0660308872271658</v>
      </c>
      <c r="S31" s="266">
        <v>1.2343587803948193</v>
      </c>
      <c r="T31" s="266">
        <v>1.1657130946279415</v>
      </c>
      <c r="U31" s="266">
        <v>1.1348526338947114</v>
      </c>
      <c r="V31" s="266">
        <v>1.08358294193205</v>
      </c>
      <c r="W31" s="271">
        <v>0.74928462340039581</v>
      </c>
      <c r="X31" s="271">
        <v>1.1353514897268042</v>
      </c>
    </row>
    <row r="32" spans="1:24" ht="5.25" customHeight="1" x14ac:dyDescent="0.2">
      <c r="A32" s="272"/>
      <c r="B32" s="280"/>
      <c r="C32" s="280"/>
      <c r="D32" s="280"/>
      <c r="E32" s="280"/>
      <c r="F32" s="280"/>
      <c r="G32" s="281"/>
      <c r="H32" s="269"/>
      <c r="J32" s="266"/>
      <c r="K32" s="266"/>
      <c r="L32" s="266"/>
      <c r="M32" s="266"/>
      <c r="N32" s="266"/>
      <c r="O32" s="269"/>
      <c r="P32" s="269"/>
      <c r="R32" s="266"/>
      <c r="S32" s="266"/>
      <c r="T32" s="266"/>
      <c r="U32" s="266"/>
      <c r="V32" s="266"/>
      <c r="W32" s="269"/>
      <c r="X32" s="269"/>
    </row>
    <row r="33" spans="1:24" s="720" customFormat="1" ht="12.75" x14ac:dyDescent="0.2">
      <c r="A33" s="268" t="s">
        <v>356</v>
      </c>
      <c r="B33" s="728">
        <v>71.81401015940358</v>
      </c>
      <c r="C33" s="728">
        <v>76.080252226409712</v>
      </c>
      <c r="D33" s="728">
        <v>81.348725728408922</v>
      </c>
      <c r="E33" s="728">
        <v>75.12571985070592</v>
      </c>
      <c r="F33" s="728">
        <v>77.500613173696209</v>
      </c>
      <c r="G33" s="729">
        <v>75.128390612994977</v>
      </c>
      <c r="H33" s="721">
        <v>77.302152624173772</v>
      </c>
      <c r="J33" s="719">
        <v>70.419145137554253</v>
      </c>
      <c r="K33" s="719">
        <v>74.657975035573415</v>
      </c>
      <c r="L33" s="719">
        <v>79.109070951885485</v>
      </c>
      <c r="M33" s="719">
        <v>73.059307952980632</v>
      </c>
      <c r="N33" s="719">
        <v>75.361713510044936</v>
      </c>
      <c r="O33" s="721">
        <v>73.244255438301735</v>
      </c>
      <c r="P33" s="721">
        <v>75.703243354909787</v>
      </c>
      <c r="R33" s="719">
        <v>73.287746157470394</v>
      </c>
      <c r="S33" s="719">
        <v>77.58634173544695</v>
      </c>
      <c r="T33" s="719">
        <v>83.7069706763574</v>
      </c>
      <c r="U33" s="719">
        <v>77.290714949607391</v>
      </c>
      <c r="V33" s="719">
        <v>79.745761225771375</v>
      </c>
      <c r="W33" s="721">
        <v>77.116945724550007</v>
      </c>
      <c r="X33" s="721">
        <v>78.987066885642207</v>
      </c>
    </row>
    <row r="34" spans="1:24" ht="12.75" x14ac:dyDescent="0.2">
      <c r="A34" s="81" t="s">
        <v>455</v>
      </c>
      <c r="B34" s="280">
        <v>70.295359019648231</v>
      </c>
      <c r="C34" s="280">
        <v>74.39323332072567</v>
      </c>
      <c r="D34" s="280">
        <v>79.205497328487326</v>
      </c>
      <c r="E34" s="280">
        <v>73.651905339337375</v>
      </c>
      <c r="F34" s="280">
        <v>76.198868126777057</v>
      </c>
      <c r="G34" s="284">
        <v>74.648077173654201</v>
      </c>
      <c r="H34" s="271">
        <v>75.956434720021562</v>
      </c>
      <c r="J34" s="266">
        <v>68.698421453913454</v>
      </c>
      <c r="K34" s="266">
        <v>72.713920246742859</v>
      </c>
      <c r="L34" s="266">
        <v>76.659561377582449</v>
      </c>
      <c r="M34" s="266">
        <v>71.368933074789211</v>
      </c>
      <c r="N34" s="266">
        <v>73.864607763320109</v>
      </c>
      <c r="O34" s="271">
        <v>72.62036016170525</v>
      </c>
      <c r="P34" s="271">
        <v>74.054882247624292</v>
      </c>
      <c r="R34" s="266">
        <v>71.982593512178767</v>
      </c>
      <c r="S34" s="266">
        <v>76.171505389918764</v>
      </c>
      <c r="T34" s="266">
        <v>81.886241100677779</v>
      </c>
      <c r="U34" s="266">
        <v>76.043792343625185</v>
      </c>
      <c r="V34" s="266">
        <v>78.649081288765814</v>
      </c>
      <c r="W34" s="271">
        <v>76.788171516701922</v>
      </c>
      <c r="X34" s="271">
        <v>77.960271298658441</v>
      </c>
    </row>
    <row r="35" spans="1:24" ht="15.75" customHeight="1" x14ac:dyDescent="0.2">
      <c r="A35" s="81" t="s">
        <v>466</v>
      </c>
      <c r="B35" s="280">
        <v>0.21388218072167703</v>
      </c>
      <c r="C35" s="280">
        <v>0.25309763189364792</v>
      </c>
      <c r="D35" s="280">
        <v>0.29956178397887556</v>
      </c>
      <c r="E35" s="280">
        <v>0.23653255863923897</v>
      </c>
      <c r="F35" s="280">
        <v>0.12944778031121973</v>
      </c>
      <c r="G35" s="284">
        <v>8.8963574358720904E-2</v>
      </c>
      <c r="H35" s="271">
        <v>4.019045923132631E-2</v>
      </c>
      <c r="J35" s="266">
        <v>0.20559960721736986</v>
      </c>
      <c r="K35" s="266">
        <v>0.25084577920394258</v>
      </c>
      <c r="L35" s="266">
        <v>0.31857783480819701</v>
      </c>
      <c r="M35" s="266">
        <v>0.23026505386636978</v>
      </c>
      <c r="N35" s="266">
        <v>0.10022094157577384</v>
      </c>
      <c r="O35" s="271">
        <v>8.575278696557638E-2</v>
      </c>
      <c r="P35" s="271">
        <v>5.250654179865033E-2</v>
      </c>
      <c r="R35" s="266">
        <v>0.22263308244960817</v>
      </c>
      <c r="S35" s="266">
        <v>0.25548218234113723</v>
      </c>
      <c r="T35" s="266">
        <v>0.27953882942880443</v>
      </c>
      <c r="U35" s="266">
        <v>0.24309906995798447</v>
      </c>
      <c r="V35" s="266">
        <v>0.16012644241507229</v>
      </c>
      <c r="W35" s="271">
        <v>9.2352305575308685E-2</v>
      </c>
      <c r="X35" s="271">
        <v>2.7211897181548764E-2</v>
      </c>
    </row>
    <row r="36" spans="1:24" ht="12.75" x14ac:dyDescent="0.2">
      <c r="A36" s="81" t="s">
        <v>191</v>
      </c>
      <c r="B36" s="280">
        <v>0</v>
      </c>
      <c r="C36" s="280">
        <v>0</v>
      </c>
      <c r="D36" s="280">
        <v>0</v>
      </c>
      <c r="E36" s="280">
        <v>0</v>
      </c>
      <c r="F36" s="280">
        <v>0</v>
      </c>
      <c r="G36" s="284">
        <v>0</v>
      </c>
      <c r="H36" s="271">
        <v>0</v>
      </c>
      <c r="J36" s="266">
        <v>0</v>
      </c>
      <c r="K36" s="266">
        <v>0</v>
      </c>
      <c r="L36" s="266">
        <v>0</v>
      </c>
      <c r="M36" s="266">
        <v>0</v>
      </c>
      <c r="N36" s="266">
        <v>0</v>
      </c>
      <c r="O36" s="271">
        <v>0</v>
      </c>
      <c r="P36" s="271">
        <v>0</v>
      </c>
      <c r="R36" s="266">
        <v>0</v>
      </c>
      <c r="S36" s="266">
        <v>0</v>
      </c>
      <c r="T36" s="266">
        <v>0</v>
      </c>
      <c r="U36" s="266">
        <v>0</v>
      </c>
      <c r="V36" s="266">
        <v>0</v>
      </c>
      <c r="W36" s="271">
        <v>0</v>
      </c>
      <c r="X36" s="271">
        <v>0</v>
      </c>
    </row>
    <row r="37" spans="1:24" ht="12.75" x14ac:dyDescent="0.2">
      <c r="A37" s="81" t="s">
        <v>234</v>
      </c>
      <c r="B37" s="280">
        <v>4.1198616778355825E-2</v>
      </c>
      <c r="C37" s="280">
        <v>8.1976755108916055E-2</v>
      </c>
      <c r="D37" s="280">
        <v>0.19789233002240869</v>
      </c>
      <c r="E37" s="280">
        <v>7.2223682027248534E-2</v>
      </c>
      <c r="F37" s="280">
        <v>5.9954761407301764E-2</v>
      </c>
      <c r="G37" s="284">
        <v>4.6728342087408954E-2</v>
      </c>
      <c r="H37" s="271">
        <v>5.7414941759037592E-3</v>
      </c>
      <c r="J37" s="266">
        <v>4.4361740976361953E-2</v>
      </c>
      <c r="K37" s="266">
        <v>8.3615259734647535E-2</v>
      </c>
      <c r="L37" s="266">
        <v>0.20796053105535084</v>
      </c>
      <c r="M37" s="266">
        <v>7.5872776369761682E-2</v>
      </c>
      <c r="N37" s="266">
        <v>6.2083769117735998E-2</v>
      </c>
      <c r="O37" s="271">
        <v>5.3376734743879183E-2</v>
      </c>
      <c r="P37" s="271">
        <v>5.1645778818344579E-3</v>
      </c>
      <c r="R37" s="266">
        <v>3.7856637501552798E-2</v>
      </c>
      <c r="S37" s="266">
        <v>8.024169625876873E-2</v>
      </c>
      <c r="T37" s="266">
        <v>0.18729101571729898</v>
      </c>
      <c r="U37" s="266">
        <v>6.840049877144809E-2</v>
      </c>
      <c r="V37" s="266">
        <v>5.7719996684502797E-2</v>
      </c>
      <c r="W37" s="271">
        <v>3.9711491397382732E-2</v>
      </c>
      <c r="X37" s="271">
        <v>6.3494426756947123E-3</v>
      </c>
    </row>
    <row r="38" spans="1:24" ht="12.75" x14ac:dyDescent="0.2">
      <c r="A38" s="81" t="s">
        <v>462</v>
      </c>
      <c r="B38" s="279">
        <v>0.14244202609537918</v>
      </c>
      <c r="C38" s="280">
        <v>0.16440147062826332</v>
      </c>
      <c r="D38" s="280">
        <v>0.44434997956866545</v>
      </c>
      <c r="E38" s="280">
        <v>9.8404766762126131E-2</v>
      </c>
      <c r="F38" s="280">
        <v>8.4027506517809283E-2</v>
      </c>
      <c r="G38" s="284">
        <v>6.5150092333406726E-2</v>
      </c>
      <c r="H38" s="271">
        <v>2.4732590296200806E-2</v>
      </c>
      <c r="J38" s="265">
        <v>0.14161632696300164</v>
      </c>
      <c r="K38" s="266">
        <v>0.29526638593797411</v>
      </c>
      <c r="L38" s="266">
        <v>0.44954872245156696</v>
      </c>
      <c r="M38" s="266">
        <v>9.8811057597829169E-2</v>
      </c>
      <c r="N38" s="266">
        <v>7.4500522941283204E-2</v>
      </c>
      <c r="O38" s="271">
        <v>6.6502161320242906E-2</v>
      </c>
      <c r="P38" s="271">
        <v>2.4101363448560804E-2</v>
      </c>
      <c r="R38" s="265">
        <v>0.1433144133987356</v>
      </c>
      <c r="S38" s="266">
        <v>2.5824913738454303E-2</v>
      </c>
      <c r="T38" s="266">
        <v>0.43887596220322295</v>
      </c>
      <c r="U38" s="266">
        <v>9.7979092834777015E-2</v>
      </c>
      <c r="V38" s="266">
        <v>9.4027736534431985E-2</v>
      </c>
      <c r="W38" s="271">
        <v>6.3723090846962996E-2</v>
      </c>
      <c r="X38" s="271">
        <v>2.5397770702778849E-2</v>
      </c>
    </row>
    <row r="39" spans="1:24" ht="15" x14ac:dyDescent="0.2">
      <c r="A39" s="81" t="s">
        <v>319</v>
      </c>
      <c r="B39" s="280">
        <v>1.1211283161599381</v>
      </c>
      <c r="C39" s="280">
        <v>1.1875430480532048</v>
      </c>
      <c r="D39" s="280">
        <v>1.2014243063516419</v>
      </c>
      <c r="E39" s="280">
        <v>1.0666535039399268</v>
      </c>
      <c r="F39" s="280">
        <v>1.0283149986828122</v>
      </c>
      <c r="G39" s="284">
        <v>0.27947143056123436</v>
      </c>
      <c r="H39" s="271">
        <v>1.275053360448781</v>
      </c>
      <c r="J39" s="266">
        <v>1.3291460084840756</v>
      </c>
      <c r="K39" s="266">
        <v>1.314327363953991</v>
      </c>
      <c r="L39" s="266">
        <v>1.4734224859879113</v>
      </c>
      <c r="M39" s="266">
        <v>1.2854259903574741</v>
      </c>
      <c r="N39" s="266">
        <v>1.2603005130900409</v>
      </c>
      <c r="O39" s="271">
        <v>0.41826359356679094</v>
      </c>
      <c r="P39" s="271">
        <v>1.5665886241564522</v>
      </c>
      <c r="R39" s="266">
        <v>0.90134851194173338</v>
      </c>
      <c r="S39" s="266">
        <v>1.0532875531898149</v>
      </c>
      <c r="T39" s="266">
        <v>0.91502376833028665</v>
      </c>
      <c r="U39" s="266">
        <v>0.83744394441799952</v>
      </c>
      <c r="V39" s="266">
        <v>0.78480576137154612</v>
      </c>
      <c r="W39" s="271">
        <v>0.13298732002844452</v>
      </c>
      <c r="X39" s="271">
        <v>0.96783647642375104</v>
      </c>
    </row>
    <row r="40" spans="1:24" ht="5.25" customHeight="1" x14ac:dyDescent="0.2">
      <c r="A40" s="272"/>
      <c r="B40" s="280"/>
      <c r="C40" s="280"/>
      <c r="D40" s="280"/>
      <c r="E40" s="280"/>
      <c r="F40" s="280"/>
      <c r="G40" s="281"/>
      <c r="H40" s="269"/>
      <c r="J40" s="266"/>
      <c r="K40" s="266"/>
      <c r="L40" s="266"/>
      <c r="M40" s="266"/>
      <c r="N40" s="266"/>
      <c r="O40" s="269"/>
      <c r="P40" s="269"/>
      <c r="R40" s="266"/>
      <c r="S40" s="266"/>
      <c r="T40" s="266"/>
      <c r="U40" s="266"/>
      <c r="V40" s="266"/>
      <c r="W40" s="269"/>
      <c r="X40" s="269"/>
    </row>
    <row r="41" spans="1:24" s="720" customFormat="1" ht="12.75" x14ac:dyDescent="0.2">
      <c r="A41" s="268" t="s">
        <v>9</v>
      </c>
      <c r="B41" s="728">
        <v>41.607567927576802</v>
      </c>
      <c r="C41" s="728">
        <v>47.500097099103996</v>
      </c>
      <c r="D41" s="728">
        <v>52.201714422921384</v>
      </c>
      <c r="E41" s="728">
        <v>48.124354819210922</v>
      </c>
      <c r="F41" s="728">
        <v>53.137529326653279</v>
      </c>
      <c r="G41" s="729">
        <v>54.003376341492825</v>
      </c>
      <c r="H41" s="721">
        <v>59.356763203985274</v>
      </c>
      <c r="J41" s="719">
        <v>37.393210264850907</v>
      </c>
      <c r="K41" s="719">
        <v>42.689206961162675</v>
      </c>
      <c r="L41" s="719">
        <v>46.557558107513842</v>
      </c>
      <c r="M41" s="719">
        <v>43.301327352920772</v>
      </c>
      <c r="N41" s="719">
        <v>48.447757134872177</v>
      </c>
      <c r="O41" s="721">
        <v>50.387230579401951</v>
      </c>
      <c r="P41" s="721">
        <v>55.820311984044167</v>
      </c>
      <c r="R41" s="719">
        <v>46.052696106103831</v>
      </c>
      <c r="S41" s="719">
        <v>52.518940718428894</v>
      </c>
      <c r="T41" s="719">
        <v>58.114946803195899</v>
      </c>
      <c r="U41" s="719">
        <v>53.276523415436039</v>
      </c>
      <c r="V41" s="719">
        <v>58.095271610781019</v>
      </c>
      <c r="W41" s="721">
        <v>57.772396431894045</v>
      </c>
      <c r="X41" s="721">
        <v>63.075937414297044</v>
      </c>
    </row>
    <row r="42" spans="1:24" ht="12.75" x14ac:dyDescent="0.2">
      <c r="A42" s="81" t="s">
        <v>445</v>
      </c>
      <c r="B42" s="280">
        <v>40.330418480741002</v>
      </c>
      <c r="C42" s="280">
        <v>45.772059985452763</v>
      </c>
      <c r="D42" s="280">
        <v>50.218984344858306</v>
      </c>
      <c r="E42" s="280">
        <v>46.449969774555868</v>
      </c>
      <c r="F42" s="280">
        <v>51.537156109071489</v>
      </c>
      <c r="G42" s="284">
        <v>52.753996007342209</v>
      </c>
      <c r="H42" s="271">
        <v>57.570014203821962</v>
      </c>
      <c r="J42" s="266">
        <v>36.223095672614036</v>
      </c>
      <c r="K42" s="266">
        <v>41.292267809658142</v>
      </c>
      <c r="L42" s="266">
        <v>45.349110487333768</v>
      </c>
      <c r="M42" s="266">
        <v>41.828722166420278</v>
      </c>
      <c r="N42" s="266">
        <v>46.964971313754909</v>
      </c>
      <c r="O42" s="271">
        <v>49.392244887243706</v>
      </c>
      <c r="P42" s="271">
        <v>54.026601857110776</v>
      </c>
      <c r="R42" s="266">
        <v>44.662650771842443</v>
      </c>
      <c r="S42" s="266">
        <v>50.445493743599137</v>
      </c>
      <c r="T42" s="266">
        <v>55.321021597716921</v>
      </c>
      <c r="U42" s="266">
        <v>51.386588313104362</v>
      </c>
      <c r="V42" s="266">
        <v>56.370592140423369</v>
      </c>
      <c r="W42" s="271">
        <v>56.257866798007996</v>
      </c>
      <c r="X42" s="271">
        <v>61.296509211607777</v>
      </c>
    </row>
    <row r="43" spans="1:24" ht="15.75" customHeight="1" x14ac:dyDescent="0.2">
      <c r="A43" s="81" t="s">
        <v>467</v>
      </c>
      <c r="B43" s="280">
        <v>5.0567964577757495E-2</v>
      </c>
      <c r="C43" s="280">
        <v>6.2155181082184645E-2</v>
      </c>
      <c r="D43" s="280">
        <v>7.633224554622027E-2</v>
      </c>
      <c r="E43" s="280">
        <v>0.10502535038387706</v>
      </c>
      <c r="F43" s="280">
        <v>4.4623841301393477E-2</v>
      </c>
      <c r="G43" s="284">
        <v>3.6175087423127937E-2</v>
      </c>
      <c r="H43" s="271">
        <v>2.098871504549548E-2</v>
      </c>
      <c r="J43" s="266">
        <v>4.3248588624771336E-2</v>
      </c>
      <c r="K43" s="266">
        <v>5.3033065285763112E-2</v>
      </c>
      <c r="L43" s="266">
        <v>5.8433166819406919E-2</v>
      </c>
      <c r="M43" s="266">
        <v>8.548103984963272E-2</v>
      </c>
      <c r="N43" s="266">
        <v>3.5523706450901575E-2</v>
      </c>
      <c r="O43" s="271">
        <v>2.7565566669291958E-2</v>
      </c>
      <c r="P43" s="271">
        <v>1.7171010051645116E-2</v>
      </c>
      <c r="R43" s="266">
        <v>5.8288136167751935E-2</v>
      </c>
      <c r="S43" s="266">
        <v>7.1671605558093446E-2</v>
      </c>
      <c r="T43" s="266">
        <v>9.5084634032617618E-2</v>
      </c>
      <c r="U43" s="266">
        <v>0.12590343653893266</v>
      </c>
      <c r="V43" s="266">
        <v>5.4243951083829151E-2</v>
      </c>
      <c r="W43" s="271">
        <v>4.5148579871942207E-2</v>
      </c>
      <c r="X43" s="271">
        <v>2.5003674979240369E-2</v>
      </c>
    </row>
    <row r="44" spans="1:24" ht="12.75" x14ac:dyDescent="0.2">
      <c r="A44" s="81" t="s">
        <v>191</v>
      </c>
      <c r="B44" s="280">
        <v>3.7000949691042072E-3</v>
      </c>
      <c r="C44" s="280">
        <v>0</v>
      </c>
      <c r="D44" s="280">
        <v>0</v>
      </c>
      <c r="E44" s="280">
        <v>0</v>
      </c>
      <c r="F44" s="280">
        <v>0</v>
      </c>
      <c r="G44" s="284">
        <v>0</v>
      </c>
      <c r="H44" s="271">
        <v>0</v>
      </c>
      <c r="J44" s="266">
        <v>2.4026993680428517E-3</v>
      </c>
      <c r="K44" s="266">
        <v>0</v>
      </c>
      <c r="L44" s="266">
        <v>0</v>
      </c>
      <c r="M44" s="266">
        <v>0</v>
      </c>
      <c r="N44" s="266">
        <v>0</v>
      </c>
      <c r="O44" s="271">
        <v>0</v>
      </c>
      <c r="P44" s="271">
        <v>0</v>
      </c>
      <c r="R44" s="266">
        <v>5.0685335798045161E-3</v>
      </c>
      <c r="S44" s="266">
        <v>0</v>
      </c>
      <c r="T44" s="266">
        <v>0</v>
      </c>
      <c r="U44" s="266">
        <v>0</v>
      </c>
      <c r="V44" s="266">
        <v>0</v>
      </c>
      <c r="W44" s="271">
        <v>0</v>
      </c>
      <c r="X44" s="271">
        <v>0</v>
      </c>
    </row>
    <row r="45" spans="1:24" ht="12.75" x14ac:dyDescent="0.2">
      <c r="A45" s="81" t="s">
        <v>234</v>
      </c>
      <c r="B45" s="280">
        <v>0.148620481259019</v>
      </c>
      <c r="C45" s="280">
        <v>0.32554545339084828</v>
      </c>
      <c r="D45" s="280">
        <v>0.35430883974370569</v>
      </c>
      <c r="E45" s="280">
        <v>0.35989578666576977</v>
      </c>
      <c r="F45" s="280">
        <v>0.22109085008417678</v>
      </c>
      <c r="G45" s="284">
        <v>0.26796361054168844</v>
      </c>
      <c r="H45" s="271">
        <v>8.2600749533885437E-2</v>
      </c>
      <c r="J45" s="266">
        <v>0.11653091935007834</v>
      </c>
      <c r="K45" s="266">
        <v>0.1603044927956021</v>
      </c>
      <c r="L45" s="266">
        <v>0.28719279862304253</v>
      </c>
      <c r="M45" s="266">
        <v>0.3004788067441635</v>
      </c>
      <c r="N45" s="266">
        <v>0.17367145375996326</v>
      </c>
      <c r="O45" s="271">
        <v>0.21789924129059357</v>
      </c>
      <c r="P45" s="271">
        <v>6.4721499425431581E-2</v>
      </c>
      <c r="R45" s="266">
        <v>0.18246720887296258</v>
      </c>
      <c r="S45" s="266">
        <v>0.49792904914043867</v>
      </c>
      <c r="T45" s="266">
        <v>0.42462453006347045</v>
      </c>
      <c r="U45" s="266">
        <v>0.42336759979025707</v>
      </c>
      <c r="V45" s="266">
        <v>0.27121975541914572</v>
      </c>
      <c r="W45" s="271">
        <v>0.32014447545559022</v>
      </c>
      <c r="X45" s="271">
        <v>0.10140379297136372</v>
      </c>
    </row>
    <row r="46" spans="1:24" ht="12.75" x14ac:dyDescent="0.2">
      <c r="A46" s="81" t="s">
        <v>463</v>
      </c>
      <c r="B46" s="280">
        <v>0.72891870891352872</v>
      </c>
      <c r="C46" s="280">
        <v>0.88494208313050993</v>
      </c>
      <c r="D46" s="280">
        <v>1.0845539888025462</v>
      </c>
      <c r="E46" s="280">
        <v>0.80943104435981672</v>
      </c>
      <c r="F46" s="280">
        <v>0.87827833106833531</v>
      </c>
      <c r="G46" s="284">
        <v>0.89164891407746838</v>
      </c>
      <c r="H46" s="271">
        <v>0.8178828314502754</v>
      </c>
      <c r="J46" s="266">
        <v>0.60668159043082004</v>
      </c>
      <c r="K46" s="266">
        <v>0.74246291400068343</v>
      </c>
      <c r="L46" s="266">
        <v>0.32822034128347716</v>
      </c>
      <c r="M46" s="266">
        <v>0.65664980611763313</v>
      </c>
      <c r="N46" s="266">
        <v>0.71836828600712077</v>
      </c>
      <c r="O46" s="271">
        <v>0.68520122863668587</v>
      </c>
      <c r="P46" s="271">
        <v>0.71457818753384672</v>
      </c>
      <c r="R46" s="266">
        <v>0.85784930838191442</v>
      </c>
      <c r="S46" s="266">
        <v>1.0335799959430318</v>
      </c>
      <c r="T46" s="266">
        <v>1.8769446252192055</v>
      </c>
      <c r="U46" s="266">
        <v>0.97263863611944668</v>
      </c>
      <c r="V46" s="266">
        <v>1.0473255170800859</v>
      </c>
      <c r="W46" s="271">
        <v>1.1068242762545832</v>
      </c>
      <c r="X46" s="271">
        <v>0.92652506728629602</v>
      </c>
    </row>
    <row r="47" spans="1:24" ht="15.75" thickBot="1" x14ac:dyDescent="0.25">
      <c r="A47" s="81" t="s">
        <v>319</v>
      </c>
      <c r="B47" s="279">
        <v>0.34534219711639264</v>
      </c>
      <c r="C47" s="279">
        <v>0.45539439604768944</v>
      </c>
      <c r="D47" s="279">
        <v>0.46753500397059911</v>
      </c>
      <c r="E47" s="279">
        <v>0.40003286324559539</v>
      </c>
      <c r="F47" s="279">
        <v>0.45638019512788786</v>
      </c>
      <c r="G47" s="281">
        <v>5.3592722108337695E-2</v>
      </c>
      <c r="H47" s="269">
        <v>0.86527670413365254</v>
      </c>
      <c r="J47" s="265">
        <v>0.40125079446315626</v>
      </c>
      <c r="K47" s="265">
        <v>0.44113867942248403</v>
      </c>
      <c r="L47" s="265">
        <v>0.53460131345414841</v>
      </c>
      <c r="M47" s="265">
        <v>0.42999553378906158</v>
      </c>
      <c r="N47" s="265">
        <v>0.55522237489927651</v>
      </c>
      <c r="O47" s="269">
        <v>6.4319655561681233E-2</v>
      </c>
      <c r="P47" s="269">
        <v>0.99723942992246628</v>
      </c>
      <c r="R47" s="265">
        <v>0.28637214725895516</v>
      </c>
      <c r="S47" s="265">
        <v>0.47026632418819209</v>
      </c>
      <c r="T47" s="265">
        <v>0.39727141616367634</v>
      </c>
      <c r="U47" s="265">
        <v>0.36802542988303388</v>
      </c>
      <c r="V47" s="265">
        <v>0.35189024677458391</v>
      </c>
      <c r="W47" s="269">
        <v>4.2412302303945708E-2</v>
      </c>
      <c r="X47" s="269">
        <v>0.72649566745237293</v>
      </c>
    </row>
    <row r="48" spans="1:24" s="378" customFormat="1" ht="15" customHeight="1" x14ac:dyDescent="0.2">
      <c r="A48" s="312" t="s">
        <v>460</v>
      </c>
      <c r="B48" s="386"/>
      <c r="C48" s="386"/>
      <c r="D48" s="386"/>
      <c r="E48" s="386"/>
      <c r="F48" s="386"/>
      <c r="G48" s="386"/>
      <c r="H48" s="386"/>
      <c r="I48" s="323"/>
      <c r="J48" s="386"/>
      <c r="K48" s="386"/>
      <c r="L48" s="386"/>
      <c r="M48" s="386"/>
      <c r="N48" s="386"/>
      <c r="O48" s="386"/>
      <c r="P48" s="386"/>
      <c r="Q48" s="323"/>
      <c r="R48" s="386"/>
      <c r="S48" s="386"/>
      <c r="T48" s="386"/>
      <c r="U48" s="386"/>
      <c r="V48" s="386"/>
      <c r="W48" s="386"/>
      <c r="X48" s="386"/>
    </row>
    <row r="49" spans="1:24" s="378" customFormat="1" ht="15" customHeight="1" x14ac:dyDescent="0.2">
      <c r="A49" s="376" t="s">
        <v>368</v>
      </c>
      <c r="B49" s="376"/>
      <c r="C49" s="376"/>
      <c r="D49" s="376"/>
      <c r="E49" s="376"/>
      <c r="F49" s="376"/>
      <c r="G49" s="376"/>
      <c r="H49" s="37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26"/>
      <c r="X49" s="726"/>
    </row>
    <row r="50" spans="1:24" s="378" customFormat="1" ht="15" customHeight="1" x14ac:dyDescent="0.2">
      <c r="A50" s="274" t="s">
        <v>459</v>
      </c>
    </row>
    <row r="51" spans="1:24" s="378" customFormat="1" ht="15" customHeight="1" x14ac:dyDescent="0.2">
      <c r="A51" s="377" t="s">
        <v>468</v>
      </c>
      <c r="B51" s="380"/>
      <c r="C51" s="380"/>
      <c r="D51" s="380"/>
      <c r="E51" s="380"/>
      <c r="F51" s="380"/>
      <c r="G51" s="379"/>
      <c r="H51" s="379"/>
      <c r="J51" s="380"/>
      <c r="K51" s="380"/>
      <c r="L51" s="380"/>
      <c r="M51" s="380"/>
      <c r="N51" s="380"/>
      <c r="O51" s="379"/>
      <c r="P51" s="379"/>
      <c r="R51" s="380"/>
      <c r="S51" s="380"/>
      <c r="T51" s="380"/>
      <c r="U51" s="380"/>
      <c r="V51" s="380"/>
      <c r="W51" s="379"/>
      <c r="X51" s="379"/>
    </row>
    <row r="52" spans="1:24" s="378" customFormat="1" ht="15" customHeight="1" x14ac:dyDescent="0.2">
      <c r="A52" s="278" t="s">
        <v>446</v>
      </c>
    </row>
    <row r="53" spans="1:24" s="378" customFormat="1" ht="15" customHeight="1" x14ac:dyDescent="0.2">
      <c r="A53" s="46" t="s">
        <v>456</v>
      </c>
    </row>
    <row r="54" spans="1:24" s="378" customFormat="1" ht="15" customHeight="1" x14ac:dyDescent="0.2">
      <c r="A54" s="275" t="s">
        <v>457</v>
      </c>
    </row>
  </sheetData>
  <mergeCells count="9">
    <mergeCell ref="B6:H6"/>
    <mergeCell ref="J6:P6"/>
    <mergeCell ref="R6:X6"/>
    <mergeCell ref="A6:A7"/>
    <mergeCell ref="A1:X1"/>
    <mergeCell ref="A2:X2"/>
    <mergeCell ref="A3:X3"/>
    <mergeCell ref="A4:X4"/>
    <mergeCell ref="A5:X5"/>
  </mergeCells>
  <hyperlinks>
    <hyperlink ref="Y2" location="Contenido!A1" display="Contenido"/>
  </hyperlinks>
  <printOptions horizontalCentered="1"/>
  <pageMargins left="0.59055118110236227" right="0.59055118110236227" top="0.19685039370078741" bottom="0" header="0.31496062992125984" footer="0.31496062992125984"/>
  <pageSetup scale="74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5"/>
  <sheetViews>
    <sheetView showGridLines="0" zoomScaleNormal="100" zoomScaleSheetLayoutView="100" workbookViewId="0">
      <selection activeCell="L9" sqref="L9"/>
    </sheetView>
  </sheetViews>
  <sheetFormatPr baseColWidth="10" defaultColWidth="10" defaultRowHeight="12.75" x14ac:dyDescent="0.2"/>
  <cols>
    <col min="1" max="1" width="9.25" style="299" customWidth="1"/>
    <col min="2" max="4" width="5.875" style="308" customWidth="1"/>
    <col min="5" max="5" width="1.375" style="308" customWidth="1"/>
    <col min="6" max="8" width="5.875" style="299" customWidth="1"/>
    <col min="9" max="9" width="1.375" style="299" customWidth="1"/>
    <col min="10" max="12" width="5.875" style="308" customWidth="1"/>
    <col min="13" max="13" width="1.375" style="308" customWidth="1"/>
    <col min="14" max="16" width="5.875" style="299" customWidth="1"/>
    <col min="17" max="17" width="1.375" style="299" customWidth="1"/>
    <col min="18" max="20" width="5.875" style="308" customWidth="1"/>
    <col min="21" max="21" width="1.375" style="308" customWidth="1"/>
    <col min="22" max="24" width="5.875" style="299" customWidth="1"/>
    <col min="25" max="16384" width="10" style="299"/>
  </cols>
  <sheetData>
    <row r="1" spans="1:25" ht="15" x14ac:dyDescent="0.25">
      <c r="A1" s="862" t="s">
        <v>844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2"/>
      <c r="X1" s="862"/>
    </row>
    <row r="2" spans="1:25" ht="15" x14ac:dyDescent="0.25">
      <c r="A2" s="862" t="s">
        <v>472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353" t="s">
        <v>612</v>
      </c>
    </row>
    <row r="3" spans="1:25" ht="15" x14ac:dyDescent="0.25">
      <c r="A3" s="863" t="s">
        <v>474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  <c r="X3" s="863"/>
    </row>
    <row r="4" spans="1:25" ht="15" x14ac:dyDescent="0.25">
      <c r="A4" s="863" t="s">
        <v>206</v>
      </c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3"/>
    </row>
    <row r="5" spans="1:25" ht="15" x14ac:dyDescent="0.25">
      <c r="A5" s="864" t="s">
        <v>97</v>
      </c>
      <c r="B5" s="864"/>
      <c r="C5" s="864"/>
      <c r="D5" s="864"/>
      <c r="E5" s="864"/>
      <c r="F5" s="864"/>
      <c r="G5" s="864"/>
      <c r="H5" s="864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</row>
    <row r="6" spans="1:25" s="300" customFormat="1" x14ac:dyDescent="0.2">
      <c r="A6" s="861" t="s">
        <v>473</v>
      </c>
      <c r="B6" s="861"/>
      <c r="C6" s="861"/>
      <c r="D6" s="861"/>
      <c r="E6" s="861"/>
      <c r="F6" s="861"/>
      <c r="G6" s="861"/>
      <c r="H6" s="861"/>
      <c r="I6" s="861"/>
      <c r="J6" s="861"/>
      <c r="K6" s="861"/>
      <c r="L6" s="861"/>
      <c r="M6" s="861"/>
      <c r="N6" s="861"/>
      <c r="O6" s="861"/>
      <c r="P6" s="861"/>
      <c r="Q6" s="861"/>
      <c r="R6" s="861"/>
      <c r="S6" s="861"/>
      <c r="T6" s="861"/>
      <c r="U6" s="861"/>
      <c r="V6" s="861"/>
      <c r="W6" s="861"/>
      <c r="X6" s="861"/>
    </row>
    <row r="7" spans="1:25" s="712" customFormat="1" ht="16.5" customHeight="1" x14ac:dyDescent="0.25">
      <c r="A7" s="836" t="s">
        <v>60</v>
      </c>
      <c r="B7" s="865" t="s">
        <v>477</v>
      </c>
      <c r="C7" s="865"/>
      <c r="D7" s="865"/>
      <c r="E7" s="865"/>
      <c r="F7" s="865"/>
      <c r="G7" s="865"/>
      <c r="H7" s="865"/>
      <c r="I7" s="356"/>
      <c r="J7" s="865" t="s">
        <v>251</v>
      </c>
      <c r="K7" s="865"/>
      <c r="L7" s="865"/>
      <c r="M7" s="865"/>
      <c r="N7" s="865"/>
      <c r="O7" s="865"/>
      <c r="P7" s="865"/>
      <c r="Q7" s="356"/>
      <c r="R7" s="865" t="s">
        <v>248</v>
      </c>
      <c r="S7" s="865"/>
      <c r="T7" s="865"/>
      <c r="U7" s="865"/>
      <c r="V7" s="865"/>
      <c r="W7" s="865"/>
      <c r="X7" s="865"/>
    </row>
    <row r="8" spans="1:25" s="712" customFormat="1" ht="16.5" customHeight="1" x14ac:dyDescent="0.25">
      <c r="A8" s="836"/>
      <c r="B8" s="866" t="s">
        <v>475</v>
      </c>
      <c r="C8" s="866"/>
      <c r="D8" s="866"/>
      <c r="E8" s="354"/>
      <c r="F8" s="866" t="s">
        <v>476</v>
      </c>
      <c r="G8" s="866"/>
      <c r="H8" s="866"/>
      <c r="I8" s="356"/>
      <c r="J8" s="866" t="s">
        <v>475</v>
      </c>
      <c r="K8" s="866"/>
      <c r="L8" s="866"/>
      <c r="M8" s="354"/>
      <c r="N8" s="866" t="s">
        <v>476</v>
      </c>
      <c r="O8" s="866"/>
      <c r="P8" s="866"/>
      <c r="Q8" s="356"/>
      <c r="R8" s="866" t="s">
        <v>475</v>
      </c>
      <c r="S8" s="866"/>
      <c r="T8" s="866"/>
      <c r="U8" s="354"/>
      <c r="V8" s="866" t="s">
        <v>476</v>
      </c>
      <c r="W8" s="866"/>
      <c r="X8" s="866"/>
    </row>
    <row r="9" spans="1:25" s="712" customFormat="1" ht="27" customHeight="1" x14ac:dyDescent="0.25">
      <c r="A9" s="836"/>
      <c r="B9" s="658" t="s">
        <v>0</v>
      </c>
      <c r="C9" s="659" t="s">
        <v>15</v>
      </c>
      <c r="D9" s="659" t="s">
        <v>16</v>
      </c>
      <c r="E9" s="657"/>
      <c r="F9" s="658" t="s">
        <v>0</v>
      </c>
      <c r="G9" s="659" t="s">
        <v>15</v>
      </c>
      <c r="H9" s="659" t="s">
        <v>16</v>
      </c>
      <c r="I9" s="356"/>
      <c r="J9" s="658" t="s">
        <v>0</v>
      </c>
      <c r="K9" s="659" t="s">
        <v>15</v>
      </c>
      <c r="L9" s="659" t="s">
        <v>16</v>
      </c>
      <c r="M9" s="657"/>
      <c r="N9" s="658" t="s">
        <v>0</v>
      </c>
      <c r="O9" s="659" t="s">
        <v>15</v>
      </c>
      <c r="P9" s="659" t="s">
        <v>16</v>
      </c>
      <c r="Q9" s="356"/>
      <c r="R9" s="658" t="s">
        <v>0</v>
      </c>
      <c r="S9" s="659" t="s">
        <v>15</v>
      </c>
      <c r="T9" s="659" t="s">
        <v>16</v>
      </c>
      <c r="U9" s="657"/>
      <c r="V9" s="658" t="s">
        <v>0</v>
      </c>
      <c r="W9" s="659" t="s">
        <v>15</v>
      </c>
      <c r="X9" s="659" t="s">
        <v>16</v>
      </c>
    </row>
    <row r="10" spans="1:25" ht="15.75" customHeight="1" x14ac:dyDescent="0.2">
      <c r="A10" s="302">
        <v>2010</v>
      </c>
      <c r="B10" s="306">
        <v>74.466397110506421</v>
      </c>
      <c r="C10" s="306">
        <v>73.86538069686884</v>
      </c>
      <c r="D10" s="306">
        <v>75.097748223408203</v>
      </c>
      <c r="E10" s="303"/>
      <c r="F10" s="305">
        <v>72.892207692789484</v>
      </c>
      <c r="G10" s="305">
        <v>72.099436256197791</v>
      </c>
      <c r="H10" s="305">
        <v>73.724992151602493</v>
      </c>
      <c r="I10" s="304"/>
      <c r="J10" s="306">
        <v>92.247351687561604</v>
      </c>
      <c r="K10" s="306">
        <v>92.136175766804442</v>
      </c>
      <c r="L10" s="306">
        <v>92.363337210291903</v>
      </c>
      <c r="M10" s="303"/>
      <c r="N10" s="305">
        <v>88.611215238729926</v>
      </c>
      <c r="O10" s="305">
        <v>88.071024581248636</v>
      </c>
      <c r="P10" s="305">
        <v>89.174775183682726</v>
      </c>
      <c r="Q10" s="305"/>
      <c r="R10" s="306">
        <v>56.595875310468003</v>
      </c>
      <c r="S10" s="306">
        <v>55.625831320068407</v>
      </c>
      <c r="T10" s="306">
        <v>57.621959973583714</v>
      </c>
      <c r="U10" s="303"/>
      <c r="V10" s="305">
        <v>54.033991013869894</v>
      </c>
      <c r="W10" s="305">
        <v>53.136621515241998</v>
      </c>
      <c r="X10" s="305">
        <v>54.983202687569985</v>
      </c>
    </row>
    <row r="11" spans="1:25" ht="15.75" customHeight="1" x14ac:dyDescent="0.2">
      <c r="A11" s="302">
        <v>2011</v>
      </c>
      <c r="B11" s="306">
        <v>75.128656884797252</v>
      </c>
      <c r="C11" s="306">
        <v>74.560082488773119</v>
      </c>
      <c r="D11" s="306">
        <v>75.728266468265332</v>
      </c>
      <c r="E11" s="303"/>
      <c r="F11" s="303">
        <v>73.55482976900953</v>
      </c>
      <c r="G11" s="303">
        <v>72.835687248158237</v>
      </c>
      <c r="H11" s="303">
        <v>74.313226120299888</v>
      </c>
      <c r="I11" s="42"/>
      <c r="J11" s="306">
        <v>91.37198646258409</v>
      </c>
      <c r="K11" s="306">
        <v>90.524749797132813</v>
      </c>
      <c r="L11" s="306">
        <v>92.271252619792705</v>
      </c>
      <c r="M11" s="303"/>
      <c r="N11" s="303">
        <v>87.774543530034393</v>
      </c>
      <c r="O11" s="303">
        <v>86.591831214498242</v>
      </c>
      <c r="P11" s="303">
        <v>89.029887169475458</v>
      </c>
      <c r="Q11" s="303"/>
      <c r="R11" s="306">
        <v>58.884648597453968</v>
      </c>
      <c r="S11" s="306">
        <v>58.494161199880232</v>
      </c>
      <c r="T11" s="306">
        <v>59.293802230398448</v>
      </c>
      <c r="U11" s="303"/>
      <c r="V11" s="303">
        <v>56.245299311958554</v>
      </c>
      <c r="W11" s="303">
        <v>55.861937556142308</v>
      </c>
      <c r="X11" s="303">
        <v>56.646986680357095</v>
      </c>
    </row>
    <row r="12" spans="1:25" ht="15.75" customHeight="1" x14ac:dyDescent="0.2">
      <c r="A12" s="302">
        <v>2012</v>
      </c>
      <c r="B12" s="306">
        <v>74.047572262884188</v>
      </c>
      <c r="C12" s="306">
        <v>73.529169408716925</v>
      </c>
      <c r="D12" s="306">
        <v>74.594590944534531</v>
      </c>
      <c r="E12" s="303"/>
      <c r="F12" s="303">
        <v>72.567167344592193</v>
      </c>
      <c r="G12" s="303">
        <v>71.893886854957259</v>
      </c>
      <c r="H12" s="303">
        <v>73.27761290418043</v>
      </c>
      <c r="I12" s="42"/>
      <c r="J12" s="306">
        <v>90.159947782288725</v>
      </c>
      <c r="K12" s="306">
        <v>89.854137221668694</v>
      </c>
      <c r="L12" s="306">
        <v>90.480155548542612</v>
      </c>
      <c r="M12" s="303"/>
      <c r="N12" s="303">
        <v>86.712161896149468</v>
      </c>
      <c r="O12" s="303">
        <v>86.04036806953242</v>
      </c>
      <c r="P12" s="303">
        <v>87.415582995041731</v>
      </c>
      <c r="Q12" s="303"/>
      <c r="R12" s="306">
        <v>58.418411656344162</v>
      </c>
      <c r="S12" s="306">
        <v>57.810651616296624</v>
      </c>
      <c r="T12" s="306">
        <v>59.064545284043589</v>
      </c>
      <c r="U12" s="303"/>
      <c r="V12" s="303">
        <v>55.790007068032587</v>
      </c>
      <c r="W12" s="303">
        <v>55.225038555527085</v>
      </c>
      <c r="X12" s="303">
        <v>56.390647337986145</v>
      </c>
    </row>
    <row r="13" spans="1:25" ht="15.75" customHeight="1" x14ac:dyDescent="0.2">
      <c r="A13" s="302">
        <v>2013</v>
      </c>
      <c r="B13" s="306">
        <v>74.455376352008358</v>
      </c>
      <c r="C13" s="306">
        <v>74.096597455670775</v>
      </c>
      <c r="D13" s="306">
        <v>74.835387675110326</v>
      </c>
      <c r="E13" s="303"/>
      <c r="F13" s="303">
        <v>72.666672605675515</v>
      </c>
      <c r="G13" s="303">
        <v>72.126680398984561</v>
      </c>
      <c r="H13" s="303">
        <v>73.238621388126504</v>
      </c>
      <c r="I13" s="42"/>
      <c r="J13" s="306">
        <v>88.967495952700673</v>
      </c>
      <c r="K13" s="306">
        <v>88.727861513206236</v>
      </c>
      <c r="L13" s="306">
        <v>89.222217496189401</v>
      </c>
      <c r="M13" s="303"/>
      <c r="N13" s="303">
        <v>84.963844551567618</v>
      </c>
      <c r="O13" s="303">
        <v>84.317907324148948</v>
      </c>
      <c r="P13" s="303">
        <v>85.65044923122899</v>
      </c>
      <c r="Q13" s="303"/>
      <c r="R13" s="306">
        <v>60.153395681463209</v>
      </c>
      <c r="S13" s="306">
        <v>59.627596142841668</v>
      </c>
      <c r="T13" s="306">
        <v>60.708360695285037</v>
      </c>
      <c r="U13" s="303"/>
      <c r="V13" s="303">
        <v>57.387585483562297</v>
      </c>
      <c r="W13" s="303">
        <v>56.894535856529458</v>
      </c>
      <c r="X13" s="303">
        <v>57.907983987141208</v>
      </c>
    </row>
    <row r="14" spans="1:25" ht="15.75" customHeight="1" x14ac:dyDescent="0.2">
      <c r="A14" s="302">
        <v>2014</v>
      </c>
      <c r="B14" s="306">
        <v>76.057944336621389</v>
      </c>
      <c r="C14" s="306">
        <v>75.642661804922511</v>
      </c>
      <c r="D14" s="306">
        <v>76.493909524655834</v>
      </c>
      <c r="E14" s="303"/>
      <c r="F14" s="303">
        <v>74.88811967693097</v>
      </c>
      <c r="G14" s="303">
        <v>74.685505925250681</v>
      </c>
      <c r="H14" s="303">
        <v>75.10082436736981</v>
      </c>
      <c r="I14" s="42"/>
      <c r="J14" s="306">
        <v>89.320388349514573</v>
      </c>
      <c r="K14" s="306">
        <v>88.760147980680301</v>
      </c>
      <c r="L14" s="306">
        <v>89.91161479232187</v>
      </c>
      <c r="M14" s="303"/>
      <c r="N14" s="303">
        <v>86.758653440270166</v>
      </c>
      <c r="O14" s="303">
        <v>86.134518548967222</v>
      </c>
      <c r="P14" s="303">
        <v>87.417308317969855</v>
      </c>
      <c r="Q14" s="303"/>
      <c r="R14" s="306">
        <v>62.495109876026923</v>
      </c>
      <c r="S14" s="306">
        <v>62.158664765224735</v>
      </c>
      <c r="T14" s="306">
        <v>62.846427488073239</v>
      </c>
      <c r="U14" s="303"/>
      <c r="V14" s="303">
        <v>60.512080292463146</v>
      </c>
      <c r="W14" s="303">
        <v>60.217609464955366</v>
      </c>
      <c r="X14" s="303">
        <v>60.819568154868598</v>
      </c>
      <c r="Y14" s="300"/>
    </row>
    <row r="15" spans="1:25" s="300" customFormat="1" ht="15.75" customHeight="1" x14ac:dyDescent="0.2">
      <c r="A15" s="302">
        <v>2015</v>
      </c>
      <c r="B15" s="306">
        <v>77.380582537677171</v>
      </c>
      <c r="C15" s="306">
        <v>77.539681469394367</v>
      </c>
      <c r="D15" s="306">
        <v>77.213703745615021</v>
      </c>
      <c r="E15" s="303"/>
      <c r="F15" s="303">
        <v>74.47272677063701</v>
      </c>
      <c r="G15" s="303">
        <v>74.653756422531785</v>
      </c>
      <c r="H15" s="303">
        <v>74.282844856851867</v>
      </c>
      <c r="I15" s="42"/>
      <c r="J15" s="306">
        <v>90.638704296591243</v>
      </c>
      <c r="K15" s="306">
        <v>90.998393510837218</v>
      </c>
      <c r="L15" s="306">
        <v>90.263150658564086</v>
      </c>
      <c r="M15" s="303"/>
      <c r="N15" s="303">
        <v>84.458823212892469</v>
      </c>
      <c r="O15" s="303">
        <v>84.867398804350685</v>
      </c>
      <c r="P15" s="303">
        <v>84.032227019000743</v>
      </c>
      <c r="Q15" s="303"/>
      <c r="R15" s="306">
        <v>63.402873310547292</v>
      </c>
      <c r="S15" s="306">
        <v>63.415510474821737</v>
      </c>
      <c r="T15" s="306">
        <v>63.389554021381343</v>
      </c>
      <c r="U15" s="303"/>
      <c r="V15" s="303">
        <v>59.495681524868459</v>
      </c>
      <c r="W15" s="303">
        <v>59.485379470454923</v>
      </c>
      <c r="X15" s="303">
        <v>59.506539660345481</v>
      </c>
    </row>
    <row r="16" spans="1:25" s="300" customFormat="1" ht="15.75" customHeight="1" x14ac:dyDescent="0.2">
      <c r="A16" s="302">
        <v>2016</v>
      </c>
      <c r="B16" s="306">
        <v>76.619492065250512</v>
      </c>
      <c r="C16" s="306">
        <v>76.445896151925382</v>
      </c>
      <c r="D16" s="306">
        <v>76.802342939194475</v>
      </c>
      <c r="E16" s="303"/>
      <c r="F16" s="303">
        <v>76.266374941147149</v>
      </c>
      <c r="G16" s="303">
        <v>76.073371215700035</v>
      </c>
      <c r="H16" s="303">
        <v>76.469668320561851</v>
      </c>
      <c r="I16" s="42"/>
      <c r="J16" s="306">
        <v>90.190754959770359</v>
      </c>
      <c r="K16" s="306">
        <v>90.494956732624161</v>
      </c>
      <c r="L16" s="306">
        <v>89.870182673597995</v>
      </c>
      <c r="M16" s="303"/>
      <c r="N16" s="303">
        <v>89.343740720315608</v>
      </c>
      <c r="O16" s="303">
        <v>89.635120983299345</v>
      </c>
      <c r="P16" s="303">
        <v>89.036679929137748</v>
      </c>
      <c r="Q16" s="303"/>
      <c r="R16" s="306">
        <v>63.598746421739541</v>
      </c>
      <c r="S16" s="306">
        <v>62.960611591672624</v>
      </c>
      <c r="T16" s="306">
        <v>64.270595443658436</v>
      </c>
      <c r="U16" s="303"/>
      <c r="V16" s="303">
        <v>63.038434926535423</v>
      </c>
      <c r="W16" s="303">
        <v>62.391873660820572</v>
      </c>
      <c r="X16" s="303">
        <v>63.719155572884759</v>
      </c>
    </row>
    <row r="17" spans="1:25" ht="15.75" customHeight="1" x14ac:dyDescent="0.2">
      <c r="A17" s="302">
        <v>2017</v>
      </c>
      <c r="B17" s="306">
        <v>76.943474758324385</v>
      </c>
      <c r="C17" s="306">
        <v>76.482767658236142</v>
      </c>
      <c r="D17" s="306">
        <v>77.426325859244884</v>
      </c>
      <c r="E17" s="303"/>
      <c r="F17" s="303">
        <v>75.068797786089249</v>
      </c>
      <c r="G17" s="303">
        <v>74.611614419530497</v>
      </c>
      <c r="H17" s="303">
        <v>75.549006682604627</v>
      </c>
      <c r="I17" s="42"/>
      <c r="J17" s="306">
        <v>88.451131074791647</v>
      </c>
      <c r="K17" s="306">
        <v>88.154597018862944</v>
      </c>
      <c r="L17" s="306">
        <v>88.760830926460784</v>
      </c>
      <c r="M17" s="303"/>
      <c r="N17" s="303">
        <v>86.374337049464216</v>
      </c>
      <c r="O17" s="303">
        <v>86.2</v>
      </c>
      <c r="P17" s="303">
        <v>86.7</v>
      </c>
      <c r="Q17" s="303"/>
      <c r="R17" s="306">
        <v>65.610009593859928</v>
      </c>
      <c r="S17" s="306">
        <v>64.962895456320794</v>
      </c>
      <c r="T17" s="306">
        <v>66.288240591654613</v>
      </c>
      <c r="U17" s="303"/>
      <c r="V17" s="303">
        <v>63.899104573073231</v>
      </c>
      <c r="W17" s="303">
        <v>63.207915635984904</v>
      </c>
      <c r="X17" s="303">
        <v>64.623529732827549</v>
      </c>
      <c r="Y17" s="300"/>
    </row>
    <row r="18" spans="1:25" ht="15.75" customHeight="1" x14ac:dyDescent="0.2">
      <c r="A18" s="302">
        <v>2018</v>
      </c>
      <c r="B18" s="306">
        <v>93.017805063189996</v>
      </c>
      <c r="C18" s="306">
        <v>92.623388114663442</v>
      </c>
      <c r="D18" s="306">
        <v>93.431154627647246</v>
      </c>
      <c r="E18" s="303"/>
      <c r="F18" s="303">
        <v>84.9</v>
      </c>
      <c r="G18" s="303">
        <v>84.2</v>
      </c>
      <c r="H18" s="303">
        <v>85.7</v>
      </c>
      <c r="I18" s="42"/>
      <c r="J18" s="306">
        <v>102.07319990431385</v>
      </c>
      <c r="K18" s="306">
        <v>101.73748182007066</v>
      </c>
      <c r="L18" s="306">
        <v>102.42501769092591</v>
      </c>
      <c r="M18" s="303"/>
      <c r="N18" s="303">
        <v>88.723836625842836</v>
      </c>
      <c r="O18" s="303">
        <v>87.801248785435803</v>
      </c>
      <c r="P18" s="303">
        <v>89.690672620861875</v>
      </c>
      <c r="Q18" s="303"/>
      <c r="R18" s="306">
        <v>83.924949290060852</v>
      </c>
      <c r="S18" s="306">
        <v>83.471979555115126</v>
      </c>
      <c r="T18" s="306">
        <v>84.399682964825502</v>
      </c>
      <c r="U18" s="303"/>
      <c r="V18" s="303">
        <v>81.12684522588296</v>
      </c>
      <c r="W18" s="303">
        <v>80.546024084221528</v>
      </c>
      <c r="X18" s="303">
        <v>81.735578227334159</v>
      </c>
      <c r="Y18" s="300"/>
    </row>
    <row r="19" spans="1:25" ht="15.75" customHeight="1" x14ac:dyDescent="0.2">
      <c r="A19" s="302">
        <v>2019</v>
      </c>
      <c r="B19" s="306">
        <v>90.976665977166419</v>
      </c>
      <c r="C19" s="306">
        <v>90.751075759551441</v>
      </c>
      <c r="D19" s="306">
        <v>91.213086078959236</v>
      </c>
      <c r="E19" s="303"/>
      <c r="F19" s="303">
        <v>88.740978458088406</v>
      </c>
      <c r="G19" s="303">
        <v>88.463387702144132</v>
      </c>
      <c r="H19" s="303">
        <v>89.031892439550361</v>
      </c>
      <c r="I19" s="42"/>
      <c r="J19" s="306">
        <v>91.929773187094028</v>
      </c>
      <c r="K19" s="306">
        <v>91.88668938428323</v>
      </c>
      <c r="L19" s="306">
        <v>91.974921630094045</v>
      </c>
      <c r="M19" s="303"/>
      <c r="N19" s="303">
        <v>89.143861143648166</v>
      </c>
      <c r="O19" s="303">
        <v>89.007101422885825</v>
      </c>
      <c r="P19" s="303">
        <v>89.28717459452092</v>
      </c>
      <c r="Q19" s="303"/>
      <c r="R19" s="306">
        <v>90.018598054563213</v>
      </c>
      <c r="S19" s="306">
        <v>89.609642586346638</v>
      </c>
      <c r="T19" s="306">
        <v>90.447221308780001</v>
      </c>
      <c r="U19" s="303"/>
      <c r="V19" s="303">
        <v>88.335407217115559</v>
      </c>
      <c r="W19" s="303">
        <v>87.918006641043746</v>
      </c>
      <c r="X19" s="303">
        <v>88.772881727501911</v>
      </c>
      <c r="Y19" s="300"/>
    </row>
    <row r="20" spans="1:25" s="300" customFormat="1" ht="15.75" customHeight="1" x14ac:dyDescent="0.2">
      <c r="A20" s="302">
        <v>2020</v>
      </c>
      <c r="B20" s="306">
        <v>92.398725534820215</v>
      </c>
      <c r="C20" s="306">
        <v>92.29028502661906</v>
      </c>
      <c r="D20" s="306">
        <v>92.512371996106751</v>
      </c>
      <c r="E20" s="303"/>
      <c r="F20" s="303">
        <v>90.2</v>
      </c>
      <c r="G20" s="303">
        <v>89.9</v>
      </c>
      <c r="H20" s="303">
        <v>90.4</v>
      </c>
      <c r="I20" s="42"/>
      <c r="J20" s="306">
        <v>93.315982649315984</v>
      </c>
      <c r="K20" s="306">
        <v>93.194919011972146</v>
      </c>
      <c r="L20" s="306">
        <v>93.442846990652157</v>
      </c>
      <c r="M20" s="303"/>
      <c r="N20" s="303">
        <v>91.105772439105763</v>
      </c>
      <c r="O20" s="303">
        <v>90.852656563812303</v>
      </c>
      <c r="P20" s="303">
        <v>91.371016235718585</v>
      </c>
      <c r="Q20" s="303"/>
      <c r="R20" s="306">
        <v>91.475876515690672</v>
      </c>
      <c r="S20" s="306">
        <v>91.380215166622932</v>
      </c>
      <c r="T20" s="306">
        <v>91.576139270097073</v>
      </c>
      <c r="U20" s="303"/>
      <c r="V20" s="303">
        <v>89.24413530098964</v>
      </c>
      <c r="W20" s="303">
        <v>89.03175019679874</v>
      </c>
      <c r="X20" s="303">
        <v>89.466736338384536</v>
      </c>
    </row>
    <row r="21" spans="1:25" ht="15.75" customHeight="1" thickBot="1" x14ac:dyDescent="0.25">
      <c r="A21" s="301">
        <v>2021</v>
      </c>
      <c r="B21" s="310">
        <v>90.7</v>
      </c>
      <c r="C21" s="310">
        <v>90.2</v>
      </c>
      <c r="D21" s="310">
        <v>91.2</v>
      </c>
      <c r="E21" s="307"/>
      <c r="F21" s="311">
        <v>88.8</v>
      </c>
      <c r="G21" s="311">
        <v>88.2</v>
      </c>
      <c r="H21" s="311">
        <v>89.5</v>
      </c>
      <c r="I21" s="307"/>
      <c r="J21" s="310">
        <v>93.9</v>
      </c>
      <c r="K21" s="310">
        <v>93.9</v>
      </c>
      <c r="L21" s="310">
        <v>93.8</v>
      </c>
      <c r="M21" s="307"/>
      <c r="N21" s="311">
        <v>91.8</v>
      </c>
      <c r="O21" s="311">
        <v>91.7</v>
      </c>
      <c r="P21" s="311">
        <v>91.9</v>
      </c>
      <c r="Q21" s="307"/>
      <c r="R21" s="310">
        <v>87.5</v>
      </c>
      <c r="S21" s="310">
        <v>86.5</v>
      </c>
      <c r="T21" s="310">
        <v>88.6</v>
      </c>
      <c r="U21" s="307"/>
      <c r="V21" s="311">
        <v>85.8</v>
      </c>
      <c r="W21" s="311">
        <v>84.6</v>
      </c>
      <c r="X21" s="311">
        <v>87.1</v>
      </c>
    </row>
    <row r="22" spans="1:25" s="382" customFormat="1" ht="15" customHeight="1" x14ac:dyDescent="0.2">
      <c r="A22" s="274" t="s">
        <v>478</v>
      </c>
      <c r="B22" s="381"/>
      <c r="C22" s="381"/>
      <c r="D22" s="381"/>
      <c r="E22" s="381"/>
      <c r="J22" s="381"/>
      <c r="K22" s="381"/>
      <c r="L22" s="381"/>
      <c r="M22" s="381"/>
      <c r="R22" s="381"/>
      <c r="S22" s="381"/>
      <c r="T22" s="381"/>
      <c r="U22" s="381"/>
    </row>
    <row r="23" spans="1:25" s="382" customFormat="1" ht="15" customHeight="1" x14ac:dyDescent="0.2">
      <c r="A23" s="278" t="s">
        <v>446</v>
      </c>
      <c r="B23" s="381"/>
      <c r="C23" s="381"/>
      <c r="D23" s="381"/>
      <c r="E23" s="381"/>
      <c r="F23" s="383"/>
      <c r="G23" s="383"/>
      <c r="H23" s="383"/>
      <c r="J23" s="381"/>
      <c r="K23" s="381"/>
      <c r="L23" s="381"/>
      <c r="M23" s="381"/>
      <c r="N23" s="383"/>
      <c r="O23" s="383"/>
      <c r="P23" s="383"/>
      <c r="R23" s="381"/>
      <c r="S23" s="381"/>
      <c r="T23" s="381"/>
      <c r="U23" s="381"/>
      <c r="V23" s="383"/>
      <c r="W23" s="383"/>
      <c r="X23" s="383"/>
    </row>
    <row r="24" spans="1:25" s="382" customFormat="1" ht="15" customHeight="1" x14ac:dyDescent="0.2">
      <c r="A24" s="309" t="s">
        <v>456</v>
      </c>
      <c r="B24" s="381"/>
      <c r="C24" s="381"/>
      <c r="D24" s="381"/>
      <c r="E24" s="381"/>
      <c r="F24" s="383"/>
      <c r="G24" s="383"/>
      <c r="H24" s="383"/>
      <c r="J24" s="381"/>
      <c r="K24" s="381"/>
      <c r="L24" s="381"/>
      <c r="M24" s="381"/>
      <c r="N24" s="383"/>
      <c r="O24" s="383"/>
      <c r="P24" s="383"/>
      <c r="R24" s="381"/>
      <c r="S24" s="381"/>
      <c r="T24" s="381"/>
      <c r="U24" s="381"/>
      <c r="V24" s="383"/>
      <c r="W24" s="383"/>
      <c r="X24" s="383"/>
    </row>
    <row r="25" spans="1:25" s="382" customFormat="1" ht="15" customHeight="1" x14ac:dyDescent="0.2">
      <c r="A25" s="275" t="s">
        <v>457</v>
      </c>
      <c r="B25" s="381"/>
      <c r="C25" s="381"/>
      <c r="D25" s="381"/>
      <c r="E25" s="381"/>
      <c r="J25" s="381"/>
      <c r="K25" s="381"/>
      <c r="L25" s="381"/>
      <c r="M25" s="381"/>
      <c r="R25" s="381"/>
      <c r="S25" s="381"/>
      <c r="T25" s="381"/>
      <c r="U25" s="381"/>
    </row>
  </sheetData>
  <mergeCells count="16">
    <mergeCell ref="A7:A9"/>
    <mergeCell ref="B7:H7"/>
    <mergeCell ref="J7:P7"/>
    <mergeCell ref="R7:X7"/>
    <mergeCell ref="B8:D8"/>
    <mergeCell ref="F8:H8"/>
    <mergeCell ref="J8:L8"/>
    <mergeCell ref="N8:P8"/>
    <mergeCell ref="R8:T8"/>
    <mergeCell ref="V8:X8"/>
    <mergeCell ref="A6:X6"/>
    <mergeCell ref="A1:X1"/>
    <mergeCell ref="A2:X2"/>
    <mergeCell ref="A3:X3"/>
    <mergeCell ref="A4:X4"/>
    <mergeCell ref="A5:X5"/>
  </mergeCells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6" orientation="landscape" r:id="rId1"/>
  <headerFooter alignWithMargins="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5"/>
  <sheetViews>
    <sheetView showGridLines="0" zoomScaleNormal="100" zoomScaleSheetLayoutView="100" workbookViewId="0">
      <selection activeCell="G21" sqref="G21"/>
    </sheetView>
  </sheetViews>
  <sheetFormatPr baseColWidth="10" defaultColWidth="10" defaultRowHeight="12.75" x14ac:dyDescent="0.2"/>
  <cols>
    <col min="1" max="1" width="9.25" style="24" customWidth="1"/>
    <col min="2" max="4" width="5.875" style="37" customWidth="1"/>
    <col min="5" max="5" width="1.375" style="37" customWidth="1"/>
    <col min="6" max="8" width="5.875" style="24" customWidth="1"/>
    <col min="9" max="9" width="1.375" style="24" customWidth="1"/>
    <col min="10" max="12" width="5.875" style="37" customWidth="1"/>
    <col min="13" max="13" width="1.375" style="37" customWidth="1"/>
    <col min="14" max="16" width="5.875" style="24" customWidth="1"/>
    <col min="17" max="17" width="1.375" style="24" customWidth="1"/>
    <col min="18" max="20" width="5.875" style="37" customWidth="1"/>
    <col min="21" max="21" width="1.375" style="37" customWidth="1"/>
    <col min="22" max="24" width="5.875" style="24" customWidth="1"/>
    <col min="25" max="16384" width="10" style="24"/>
  </cols>
  <sheetData>
    <row r="1" spans="1:25" ht="15" x14ac:dyDescent="0.25">
      <c r="A1" s="834" t="s">
        <v>843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</row>
    <row r="2" spans="1:25" ht="15" x14ac:dyDescent="0.25">
      <c r="A2" s="834" t="s">
        <v>505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834"/>
      <c r="V2" s="834"/>
      <c r="W2" s="834"/>
      <c r="X2" s="834"/>
      <c r="Y2" s="353" t="s">
        <v>612</v>
      </c>
    </row>
    <row r="3" spans="1:25" ht="15" x14ac:dyDescent="0.25">
      <c r="A3" s="833" t="s">
        <v>474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  <c r="U3" s="833"/>
      <c r="V3" s="833"/>
      <c r="W3" s="833"/>
      <c r="X3" s="833"/>
    </row>
    <row r="4" spans="1:25" ht="15" x14ac:dyDescent="0.25">
      <c r="A4" s="833" t="s">
        <v>206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  <c r="U4" s="833"/>
      <c r="V4" s="833"/>
      <c r="W4" s="833"/>
      <c r="X4" s="833"/>
    </row>
    <row r="5" spans="1:25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  <c r="R5" s="835"/>
      <c r="S5" s="835"/>
      <c r="T5" s="835"/>
      <c r="U5" s="835"/>
      <c r="V5" s="835"/>
      <c r="W5" s="835"/>
      <c r="X5" s="835"/>
    </row>
    <row r="6" spans="1:25" s="41" customFormat="1" x14ac:dyDescent="0.2">
      <c r="A6" s="867" t="s">
        <v>473</v>
      </c>
      <c r="B6" s="867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  <c r="R6" s="867"/>
      <c r="S6" s="867"/>
      <c r="T6" s="867"/>
      <c r="U6" s="867"/>
      <c r="V6" s="867"/>
      <c r="W6" s="867"/>
      <c r="X6" s="867"/>
    </row>
    <row r="7" spans="1:25" s="104" customFormat="1" ht="16.5" customHeight="1" x14ac:dyDescent="0.25">
      <c r="A7" s="836" t="s">
        <v>60</v>
      </c>
      <c r="B7" s="865" t="s">
        <v>6</v>
      </c>
      <c r="C7" s="865"/>
      <c r="D7" s="865"/>
      <c r="E7" s="865"/>
      <c r="F7" s="865"/>
      <c r="G7" s="865"/>
      <c r="H7" s="865"/>
      <c r="I7" s="356"/>
      <c r="J7" s="865" t="s">
        <v>354</v>
      </c>
      <c r="K7" s="865"/>
      <c r="L7" s="865"/>
      <c r="M7" s="865"/>
      <c r="N7" s="865"/>
      <c r="O7" s="865"/>
      <c r="P7" s="865"/>
      <c r="Q7" s="356"/>
      <c r="R7" s="865" t="s">
        <v>355</v>
      </c>
      <c r="S7" s="865"/>
      <c r="T7" s="865"/>
      <c r="U7" s="865"/>
      <c r="V7" s="865"/>
      <c r="W7" s="865"/>
      <c r="X7" s="865"/>
    </row>
    <row r="8" spans="1:25" s="104" customFormat="1" ht="16.5" customHeight="1" x14ac:dyDescent="0.25">
      <c r="A8" s="836"/>
      <c r="B8" s="866" t="s">
        <v>475</v>
      </c>
      <c r="C8" s="866"/>
      <c r="D8" s="866"/>
      <c r="E8" s="354"/>
      <c r="F8" s="866" t="s">
        <v>476</v>
      </c>
      <c r="G8" s="866"/>
      <c r="H8" s="866"/>
      <c r="I8" s="356"/>
      <c r="J8" s="866" t="s">
        <v>475</v>
      </c>
      <c r="K8" s="866"/>
      <c r="L8" s="866"/>
      <c r="M8" s="354"/>
      <c r="N8" s="866" t="s">
        <v>476</v>
      </c>
      <c r="O8" s="866"/>
      <c r="P8" s="866"/>
      <c r="Q8" s="356"/>
      <c r="R8" s="866" t="s">
        <v>475</v>
      </c>
      <c r="S8" s="866"/>
      <c r="T8" s="866"/>
      <c r="U8" s="354"/>
      <c r="V8" s="866" t="s">
        <v>476</v>
      </c>
      <c r="W8" s="866"/>
      <c r="X8" s="866"/>
    </row>
    <row r="9" spans="1:25" s="104" customFormat="1" ht="27" customHeight="1" x14ac:dyDescent="0.25">
      <c r="A9" s="836"/>
      <c r="B9" s="658" t="s">
        <v>0</v>
      </c>
      <c r="C9" s="659" t="s">
        <v>15</v>
      </c>
      <c r="D9" s="659" t="s">
        <v>16</v>
      </c>
      <c r="E9" s="657"/>
      <c r="F9" s="658" t="s">
        <v>0</v>
      </c>
      <c r="G9" s="659" t="s">
        <v>15</v>
      </c>
      <c r="H9" s="659" t="s">
        <v>16</v>
      </c>
      <c r="I9" s="356"/>
      <c r="J9" s="658" t="s">
        <v>0</v>
      </c>
      <c r="K9" s="659" t="s">
        <v>15</v>
      </c>
      <c r="L9" s="659" t="s">
        <v>16</v>
      </c>
      <c r="M9" s="657"/>
      <c r="N9" s="658" t="s">
        <v>0</v>
      </c>
      <c r="O9" s="659" t="s">
        <v>15</v>
      </c>
      <c r="P9" s="659" t="s">
        <v>16</v>
      </c>
      <c r="Q9" s="356"/>
      <c r="R9" s="658" t="s">
        <v>0</v>
      </c>
      <c r="S9" s="659" t="s">
        <v>15</v>
      </c>
      <c r="T9" s="659" t="s">
        <v>16</v>
      </c>
      <c r="U9" s="657"/>
      <c r="V9" s="658" t="s">
        <v>0</v>
      </c>
      <c r="W9" s="659" t="s">
        <v>15</v>
      </c>
      <c r="X9" s="659" t="s">
        <v>16</v>
      </c>
    </row>
    <row r="10" spans="1:25" ht="15.75" customHeight="1" x14ac:dyDescent="0.2">
      <c r="A10" s="26">
        <v>2010</v>
      </c>
      <c r="B10" s="296">
        <v>107.63030160431535</v>
      </c>
      <c r="C10" s="296">
        <v>108.23408571937895</v>
      </c>
      <c r="D10" s="296">
        <v>106.99354538374082</v>
      </c>
      <c r="E10" s="294"/>
      <c r="F10" s="295">
        <v>97.983712844108652</v>
      </c>
      <c r="G10" s="295">
        <v>97.494970416712647</v>
      </c>
      <c r="H10" s="295">
        <v>98.499145054295766</v>
      </c>
      <c r="I10" s="295"/>
      <c r="J10" s="296">
        <v>111.20634444792674</v>
      </c>
      <c r="K10" s="296">
        <v>112.4489165453021</v>
      </c>
      <c r="L10" s="296">
        <v>109.88901989407296</v>
      </c>
      <c r="M10" s="294"/>
      <c r="N10" s="295">
        <v>96.990384309664293</v>
      </c>
      <c r="O10" s="295">
        <v>96.329935125115853</v>
      </c>
      <c r="P10" s="295">
        <v>97.69056575524489</v>
      </c>
      <c r="Q10" s="295"/>
      <c r="R10" s="296">
        <v>104.33408275452061</v>
      </c>
      <c r="S10" s="296">
        <v>104.32994579391878</v>
      </c>
      <c r="T10" s="296">
        <v>104.33842457525313</v>
      </c>
      <c r="U10" s="294"/>
      <c r="V10" s="295">
        <v>85.762672126137218</v>
      </c>
      <c r="W10" s="295">
        <v>83.864901766807563</v>
      </c>
      <c r="X10" s="295">
        <v>87.754419083576451</v>
      </c>
    </row>
    <row r="11" spans="1:25" ht="15.75" customHeight="1" x14ac:dyDescent="0.2">
      <c r="A11" s="26">
        <v>2011</v>
      </c>
      <c r="B11" s="296">
        <v>106.70930114481743</v>
      </c>
      <c r="C11" s="296">
        <v>107.22561264277783</v>
      </c>
      <c r="D11" s="296">
        <v>106.16558800601874</v>
      </c>
      <c r="E11" s="294"/>
      <c r="F11" s="294">
        <v>97.6</v>
      </c>
      <c r="G11" s="294">
        <v>97.1</v>
      </c>
      <c r="H11" s="294">
        <v>98.063396240097163</v>
      </c>
      <c r="I11" s="294"/>
      <c r="J11" s="296">
        <v>110.94984375144034</v>
      </c>
      <c r="K11" s="296">
        <v>112.13274566655596</v>
      </c>
      <c r="L11" s="296">
        <v>109.70149960686237</v>
      </c>
      <c r="M11" s="294"/>
      <c r="N11" s="294">
        <v>97.524912196605868</v>
      </c>
      <c r="O11" s="294">
        <v>96.830369565802826</v>
      </c>
      <c r="P11" s="294">
        <v>98.257879330434534</v>
      </c>
      <c r="Q11" s="294"/>
      <c r="R11" s="296">
        <v>102.81143554373062</v>
      </c>
      <c r="S11" s="296">
        <v>102.70600977239093</v>
      </c>
      <c r="T11" s="296">
        <v>102.92223873204556</v>
      </c>
      <c r="U11" s="294"/>
      <c r="V11" s="294">
        <v>85.22810079818332</v>
      </c>
      <c r="W11" s="294">
        <v>83.4</v>
      </c>
      <c r="X11" s="294">
        <v>87.22139673105498</v>
      </c>
    </row>
    <row r="12" spans="1:25" ht="15.75" customHeight="1" x14ac:dyDescent="0.2">
      <c r="A12" s="26">
        <v>2012</v>
      </c>
      <c r="B12" s="296">
        <v>105.07979856652601</v>
      </c>
      <c r="C12" s="296">
        <v>105.60854706085725</v>
      </c>
      <c r="D12" s="296">
        <v>104.52271295587767</v>
      </c>
      <c r="E12" s="294"/>
      <c r="F12" s="294">
        <v>96.410574778856855</v>
      </c>
      <c r="G12" s="294">
        <v>95.945154388454796</v>
      </c>
      <c r="H12" s="294">
        <v>96.900938354687483</v>
      </c>
      <c r="I12" s="294"/>
      <c r="J12" s="296">
        <v>107.62795737327735</v>
      </c>
      <c r="K12" s="296">
        <v>108.73631310906259</v>
      </c>
      <c r="L12" s="296">
        <v>106.46505845866037</v>
      </c>
      <c r="M12" s="294"/>
      <c r="N12" s="294">
        <v>95.307978139940133</v>
      </c>
      <c r="O12" s="294">
        <v>94.688606227320122</v>
      </c>
      <c r="P12" s="294">
        <v>95.957829899330136</v>
      </c>
      <c r="Q12" s="294"/>
      <c r="R12" s="296">
        <v>102.6233435056872</v>
      </c>
      <c r="S12" s="296">
        <v>102.60533923572474</v>
      </c>
      <c r="T12" s="296">
        <v>102.64238904898579</v>
      </c>
      <c r="U12" s="294"/>
      <c r="V12" s="294">
        <v>85.680716725782446</v>
      </c>
      <c r="W12" s="294">
        <v>83.938040809724455</v>
      </c>
      <c r="X12" s="294">
        <v>87.524179953331142</v>
      </c>
    </row>
    <row r="13" spans="1:25" ht="15.75" customHeight="1" x14ac:dyDescent="0.2">
      <c r="A13" s="26">
        <v>2013</v>
      </c>
      <c r="B13" s="296">
        <v>103.29620218807547</v>
      </c>
      <c r="C13" s="296">
        <v>103.65257277244953</v>
      </c>
      <c r="D13" s="296">
        <v>102.9199808564066</v>
      </c>
      <c r="E13" s="294"/>
      <c r="F13" s="294">
        <v>94.6</v>
      </c>
      <c r="G13" s="294">
        <v>94</v>
      </c>
      <c r="H13" s="294">
        <v>95.3</v>
      </c>
      <c r="I13" s="294"/>
      <c r="J13" s="296">
        <v>105.60250309565431</v>
      </c>
      <c r="K13" s="296">
        <v>106.26969469676975</v>
      </c>
      <c r="L13" s="296">
        <v>104.90118714596792</v>
      </c>
      <c r="M13" s="294"/>
      <c r="N13" s="294">
        <v>94</v>
      </c>
      <c r="O13" s="294">
        <v>93.1</v>
      </c>
      <c r="P13" s="294">
        <v>94.9</v>
      </c>
      <c r="Q13" s="294"/>
      <c r="R13" s="296">
        <v>101.03737475978372</v>
      </c>
      <c r="S13" s="296">
        <v>101.09997621259387</v>
      </c>
      <c r="T13" s="296">
        <v>100.97100565673421</v>
      </c>
      <c r="U13" s="294"/>
      <c r="V13" s="294">
        <v>83.8</v>
      </c>
      <c r="W13" s="294">
        <v>82.2</v>
      </c>
      <c r="X13" s="294">
        <v>85.6</v>
      </c>
    </row>
    <row r="14" spans="1:25" ht="15.75" customHeight="1" x14ac:dyDescent="0.2">
      <c r="A14" s="26">
        <v>2014</v>
      </c>
      <c r="B14" s="296">
        <v>101.98876855560523</v>
      </c>
      <c r="C14" s="296">
        <v>102.35113825652415</v>
      </c>
      <c r="D14" s="296">
        <v>101.60628636531996</v>
      </c>
      <c r="E14" s="294"/>
      <c r="F14" s="294">
        <v>93.272310064505533</v>
      </c>
      <c r="G14" s="294">
        <v>92.766240977234872</v>
      </c>
      <c r="H14" s="294">
        <v>93.80646734212587</v>
      </c>
      <c r="I14" s="294"/>
      <c r="J14" s="296">
        <v>103.56241860126229</v>
      </c>
      <c r="K14" s="296">
        <v>104.09617412728093</v>
      </c>
      <c r="L14" s="296">
        <v>102.99828589091521</v>
      </c>
      <c r="M14" s="294"/>
      <c r="N14" s="294">
        <v>92.988551808304265</v>
      </c>
      <c r="O14" s="294">
        <v>92.529046323457735</v>
      </c>
      <c r="P14" s="294">
        <v>93.47420874663969</v>
      </c>
      <c r="Q14" s="294"/>
      <c r="R14" s="296">
        <v>100.40948019779357</v>
      </c>
      <c r="S14" s="296">
        <v>100.59757053291536</v>
      </c>
      <c r="T14" s="296">
        <v>100.21121604115429</v>
      </c>
      <c r="U14" s="294"/>
      <c r="V14" s="294">
        <v>83.166067984681064</v>
      </c>
      <c r="W14" s="294">
        <v>81.713985465944717</v>
      </c>
      <c r="X14" s="294">
        <v>84.696693764902463</v>
      </c>
    </row>
    <row r="15" spans="1:25" s="41" customFormat="1" ht="15.75" customHeight="1" x14ac:dyDescent="0.2">
      <c r="A15" s="26">
        <v>2015</v>
      </c>
      <c r="B15" s="296">
        <v>100.47183635191372</v>
      </c>
      <c r="C15" s="296">
        <v>100.94454949210676</v>
      </c>
      <c r="D15" s="296">
        <v>99.974557767744798</v>
      </c>
      <c r="E15" s="294"/>
      <c r="F15" s="294">
        <v>92.772540161321587</v>
      </c>
      <c r="G15" s="294">
        <v>92.516599973615925</v>
      </c>
      <c r="H15" s="294">
        <v>93.041780771223443</v>
      </c>
      <c r="I15" s="294"/>
      <c r="J15" s="296">
        <v>102.39250931638118</v>
      </c>
      <c r="K15" s="296">
        <v>103.26141888712685</v>
      </c>
      <c r="L15" s="296">
        <v>101.47565852985795</v>
      </c>
      <c r="M15" s="294"/>
      <c r="N15" s="294">
        <v>90.652750625192922</v>
      </c>
      <c r="O15" s="294">
        <v>90.456232682153242</v>
      </c>
      <c r="P15" s="294">
        <v>90.86011124902312</v>
      </c>
      <c r="Q15" s="294"/>
      <c r="R15" s="296">
        <v>98.52082433936971</v>
      </c>
      <c r="S15" s="296">
        <v>98.584034657860158</v>
      </c>
      <c r="T15" s="296">
        <v>98.454534451778684</v>
      </c>
      <c r="U15" s="294"/>
      <c r="V15" s="294">
        <v>82.882461202881103</v>
      </c>
      <c r="W15" s="294">
        <v>81.541848655942616</v>
      </c>
      <c r="X15" s="294">
        <v>84.288387595311463</v>
      </c>
    </row>
    <row r="16" spans="1:25" s="41" customFormat="1" ht="15.75" customHeight="1" x14ac:dyDescent="0.2">
      <c r="A16" s="26">
        <v>2016</v>
      </c>
      <c r="B16" s="296">
        <v>100.06523934967618</v>
      </c>
      <c r="C16" s="296">
        <v>100.28649020975647</v>
      </c>
      <c r="D16" s="296">
        <v>99.832399139371887</v>
      </c>
      <c r="E16" s="294"/>
      <c r="F16" s="294">
        <v>93.148743467628918</v>
      </c>
      <c r="G16" s="294">
        <v>92.699545037752657</v>
      </c>
      <c r="H16" s="294">
        <v>93.621471378574796</v>
      </c>
      <c r="I16" s="294"/>
      <c r="J16" s="296">
        <v>101.96329397592496</v>
      </c>
      <c r="K16" s="296">
        <v>102.63400909647964</v>
      </c>
      <c r="L16" s="296">
        <v>101.25631112121903</v>
      </c>
      <c r="M16" s="294"/>
      <c r="N16" s="294">
        <v>91.620680797541127</v>
      </c>
      <c r="O16" s="294">
        <v>91.350576944653014</v>
      </c>
      <c r="P16" s="294">
        <v>91.90539003866273</v>
      </c>
      <c r="Q16" s="294"/>
      <c r="R16" s="296">
        <v>98.10582334733887</v>
      </c>
      <c r="S16" s="296">
        <v>97.859220788492081</v>
      </c>
      <c r="T16" s="296">
        <v>98.364913136010344</v>
      </c>
      <c r="U16" s="294"/>
      <c r="V16" s="294">
        <v>84.144328671424589</v>
      </c>
      <c r="W16" s="294">
        <v>82.555192661205396</v>
      </c>
      <c r="X16" s="294">
        <v>85.813933865236592</v>
      </c>
    </row>
    <row r="17" spans="1:24" ht="15.75" customHeight="1" x14ac:dyDescent="0.2">
      <c r="A17" s="26">
        <v>2017</v>
      </c>
      <c r="B17" s="296">
        <v>99.969536755596778</v>
      </c>
      <c r="C17" s="296">
        <v>100.2295817390157</v>
      </c>
      <c r="D17" s="296">
        <v>99.695533095135474</v>
      </c>
      <c r="E17" s="294"/>
      <c r="F17" s="294">
        <v>94.867281798549953</v>
      </c>
      <c r="G17" s="294">
        <v>94.489598451862605</v>
      </c>
      <c r="H17" s="294">
        <v>95.265238406391489</v>
      </c>
      <c r="I17" s="294"/>
      <c r="J17" s="296">
        <v>102.61672560192795</v>
      </c>
      <c r="K17" s="296">
        <v>103.58656094516429</v>
      </c>
      <c r="L17" s="296">
        <v>101.59742047543816</v>
      </c>
      <c r="M17" s="294"/>
      <c r="N17" s="294">
        <v>95.251694857992291</v>
      </c>
      <c r="O17" s="294">
        <v>95.258355456319549</v>
      </c>
      <c r="P17" s="294">
        <v>95.3</v>
      </c>
      <c r="Q17" s="294"/>
      <c r="R17" s="296">
        <v>97.312377352348051</v>
      </c>
      <c r="S17" s="296">
        <v>96.868288561067502</v>
      </c>
      <c r="T17" s="296">
        <v>97.78149697814969</v>
      </c>
      <c r="U17" s="294"/>
      <c r="V17" s="294">
        <v>87.2</v>
      </c>
      <c r="W17" s="294">
        <v>85.477766433123264</v>
      </c>
      <c r="X17" s="294">
        <v>88.87122268712227</v>
      </c>
    </row>
    <row r="18" spans="1:24" ht="15.75" customHeight="1" x14ac:dyDescent="0.2">
      <c r="A18" s="26">
        <v>2018</v>
      </c>
      <c r="B18" s="296">
        <v>101.52265334363713</v>
      </c>
      <c r="C18" s="296">
        <v>101.81157832940495</v>
      </c>
      <c r="D18" s="296">
        <v>101.21859006869842</v>
      </c>
      <c r="E18" s="294"/>
      <c r="F18" s="294">
        <v>93.110993296551229</v>
      </c>
      <c r="G18" s="294">
        <v>92.7</v>
      </c>
      <c r="H18" s="294">
        <v>93.489326386647605</v>
      </c>
      <c r="I18" s="294"/>
      <c r="J18" s="296">
        <v>105.81475658630121</v>
      </c>
      <c r="K18" s="296">
        <v>106.55388682391973</v>
      </c>
      <c r="L18" s="296">
        <v>105.0386116570875</v>
      </c>
      <c r="M18" s="294"/>
      <c r="N18" s="294">
        <v>91.226292496296765</v>
      </c>
      <c r="O18" s="294">
        <v>91.000381452535777</v>
      </c>
      <c r="P18" s="294">
        <v>91.463516874551715</v>
      </c>
      <c r="Q18" s="294"/>
      <c r="R18" s="296">
        <v>97.325673358037207</v>
      </c>
      <c r="S18" s="296">
        <v>97.184208020635865</v>
      </c>
      <c r="T18" s="296">
        <v>97.474871963410294</v>
      </c>
      <c r="U18" s="294"/>
      <c r="V18" s="294">
        <v>80.82695742582176</v>
      </c>
      <c r="W18" s="294">
        <v>79.48271832558622</v>
      </c>
      <c r="X18" s="294">
        <v>82.24467997699449</v>
      </c>
    </row>
    <row r="19" spans="1:24" ht="15.75" customHeight="1" x14ac:dyDescent="0.2">
      <c r="A19" s="26">
        <v>2019</v>
      </c>
      <c r="B19" s="296">
        <v>104.28200460459389</v>
      </c>
      <c r="C19" s="296">
        <v>104.64377697340943</v>
      </c>
      <c r="D19" s="296">
        <v>103.90076605019391</v>
      </c>
      <c r="E19" s="294"/>
      <c r="F19" s="294">
        <v>96.037015223715443</v>
      </c>
      <c r="G19" s="294">
        <v>95.790407907559512</v>
      </c>
      <c r="H19" s="294">
        <v>96.296126707357828</v>
      </c>
      <c r="I19" s="294"/>
      <c r="J19" s="296">
        <v>109.27235040143375</v>
      </c>
      <c r="K19" s="296">
        <v>109.82295024062874</v>
      </c>
      <c r="L19" s="296">
        <v>108.69347246850427</v>
      </c>
      <c r="M19" s="294"/>
      <c r="N19" s="294">
        <v>95.87297133391867</v>
      </c>
      <c r="O19" s="294">
        <v>95.678396397191932</v>
      </c>
      <c r="P19" s="294">
        <v>96.077539387074921</v>
      </c>
      <c r="Q19" s="294"/>
      <c r="R19" s="296">
        <v>99.430683268071633</v>
      </c>
      <c r="S19" s="296">
        <v>99.61410158561371</v>
      </c>
      <c r="T19" s="296">
        <v>99.236537766534155</v>
      </c>
      <c r="U19" s="294"/>
      <c r="V19" s="294">
        <v>83.346825641251272</v>
      </c>
      <c r="W19" s="294">
        <v>82.3618698064505</v>
      </c>
      <c r="X19" s="294">
        <v>84.383809179616904</v>
      </c>
    </row>
    <row r="20" spans="1:24" s="41" customFormat="1" ht="15.75" customHeight="1" x14ac:dyDescent="0.2">
      <c r="A20" s="26">
        <v>2020</v>
      </c>
      <c r="B20" s="296">
        <v>103.23118299935604</v>
      </c>
      <c r="C20" s="296">
        <v>103.59997041716153</v>
      </c>
      <c r="D20" s="296">
        <v>102.84396126438881</v>
      </c>
      <c r="E20" s="294"/>
      <c r="F20" s="294">
        <v>95.127489231989628</v>
      </c>
      <c r="G20" s="294">
        <v>94.900005655542657</v>
      </c>
      <c r="H20" s="294">
        <v>95.366343869906814</v>
      </c>
      <c r="I20" s="294"/>
      <c r="J20" s="296">
        <v>106.54276115793071</v>
      </c>
      <c r="K20" s="296">
        <v>107.04517090757817</v>
      </c>
      <c r="L20" s="296">
        <v>106.01551628482295</v>
      </c>
      <c r="M20" s="294"/>
      <c r="N20" s="294">
        <v>94.023511869100389</v>
      </c>
      <c r="O20" s="294">
        <v>93.708833113776606</v>
      </c>
      <c r="P20" s="294">
        <v>94.3</v>
      </c>
      <c r="Q20" s="294"/>
      <c r="R20" s="296">
        <v>99.891698366524949</v>
      </c>
      <c r="S20" s="296">
        <v>100.12753430760226</v>
      </c>
      <c r="T20" s="296">
        <v>99.643941966211187</v>
      </c>
      <c r="U20" s="294"/>
      <c r="V20" s="294">
        <v>83.805325576191549</v>
      </c>
      <c r="W20" s="294">
        <v>82.884197101651836</v>
      </c>
      <c r="X20" s="294">
        <v>84.773013003459639</v>
      </c>
    </row>
    <row r="21" spans="1:24" ht="15.75" customHeight="1" thickBot="1" x14ac:dyDescent="0.25">
      <c r="A21" s="38">
        <v>2021</v>
      </c>
      <c r="B21" s="297">
        <v>102.3</v>
      </c>
      <c r="C21" s="297">
        <v>102.6</v>
      </c>
      <c r="D21" s="297">
        <v>101.9</v>
      </c>
      <c r="E21" s="298"/>
      <c r="F21" s="298">
        <v>94.5</v>
      </c>
      <c r="G21" s="298">
        <v>94.3</v>
      </c>
      <c r="H21" s="298">
        <v>94.7</v>
      </c>
      <c r="I21" s="298"/>
      <c r="J21" s="297">
        <v>102</v>
      </c>
      <c r="K21" s="297">
        <v>102.5</v>
      </c>
      <c r="L21" s="297">
        <v>101.5</v>
      </c>
      <c r="M21" s="298"/>
      <c r="N21" s="298">
        <v>92.6</v>
      </c>
      <c r="O21" s="298">
        <v>92.3</v>
      </c>
      <c r="P21" s="298">
        <v>92.9</v>
      </c>
      <c r="Q21" s="298"/>
      <c r="R21" s="297">
        <v>102.5</v>
      </c>
      <c r="S21" s="297">
        <v>102.8</v>
      </c>
      <c r="T21" s="297">
        <v>102.2</v>
      </c>
      <c r="U21" s="298"/>
      <c r="V21" s="298">
        <v>86.9</v>
      </c>
      <c r="W21" s="298">
        <v>86</v>
      </c>
      <c r="X21" s="298">
        <v>87.9</v>
      </c>
    </row>
    <row r="22" spans="1:24" s="385" customFormat="1" ht="15" customHeight="1" x14ac:dyDescent="0.2">
      <c r="A22" s="274" t="s">
        <v>507</v>
      </c>
      <c r="B22" s="384"/>
      <c r="C22" s="384"/>
      <c r="D22" s="384"/>
      <c r="E22" s="384"/>
      <c r="J22" s="384"/>
      <c r="K22" s="384"/>
      <c r="L22" s="384"/>
      <c r="M22" s="384"/>
      <c r="R22" s="384"/>
      <c r="S22" s="384"/>
      <c r="T22" s="384"/>
      <c r="U22" s="384"/>
    </row>
    <row r="23" spans="1:24" s="385" customFormat="1" ht="15" customHeight="1" x14ac:dyDescent="0.2">
      <c r="A23" s="278" t="s">
        <v>446</v>
      </c>
      <c r="B23" s="384"/>
      <c r="C23" s="384"/>
      <c r="D23" s="384"/>
      <c r="E23" s="384"/>
      <c r="F23" s="383"/>
      <c r="G23" s="383"/>
      <c r="H23" s="383"/>
      <c r="J23" s="384"/>
      <c r="K23" s="384"/>
      <c r="L23" s="384"/>
      <c r="M23" s="384"/>
      <c r="N23" s="383"/>
      <c r="O23" s="383"/>
      <c r="P23" s="383"/>
      <c r="R23" s="384"/>
      <c r="S23" s="384"/>
      <c r="T23" s="384"/>
      <c r="U23" s="384"/>
      <c r="V23" s="383"/>
      <c r="W23" s="383"/>
      <c r="X23" s="383"/>
    </row>
    <row r="24" spans="1:24" s="385" customFormat="1" ht="15" customHeight="1" x14ac:dyDescent="0.2">
      <c r="A24" s="46" t="s">
        <v>456</v>
      </c>
      <c r="B24" s="384"/>
      <c r="C24" s="384"/>
      <c r="D24" s="384"/>
      <c r="E24" s="384"/>
      <c r="F24" s="383"/>
      <c r="G24" s="383"/>
      <c r="H24" s="383"/>
      <c r="J24" s="384"/>
      <c r="K24" s="384"/>
      <c r="L24" s="384"/>
      <c r="M24" s="384"/>
      <c r="N24" s="383"/>
      <c r="O24" s="383"/>
      <c r="P24" s="383"/>
      <c r="R24" s="384"/>
      <c r="S24" s="384"/>
      <c r="T24" s="384"/>
      <c r="U24" s="384"/>
      <c r="V24" s="383"/>
      <c r="W24" s="383"/>
      <c r="X24" s="383"/>
    </row>
    <row r="25" spans="1:24" s="385" customFormat="1" ht="15" customHeight="1" x14ac:dyDescent="0.2">
      <c r="A25" s="275" t="s">
        <v>457</v>
      </c>
      <c r="B25" s="384"/>
      <c r="C25" s="384"/>
      <c r="D25" s="384"/>
      <c r="E25" s="384"/>
      <c r="J25" s="384"/>
      <c r="K25" s="384"/>
      <c r="L25" s="384"/>
      <c r="M25" s="384"/>
      <c r="R25" s="384"/>
      <c r="S25" s="384"/>
      <c r="T25" s="384"/>
      <c r="U25" s="384"/>
    </row>
  </sheetData>
  <mergeCells count="16">
    <mergeCell ref="A7:A9"/>
    <mergeCell ref="A6:X6"/>
    <mergeCell ref="A1:X1"/>
    <mergeCell ref="A2:X2"/>
    <mergeCell ref="A3:X3"/>
    <mergeCell ref="A4:X4"/>
    <mergeCell ref="A5:X5"/>
    <mergeCell ref="B7:H7"/>
    <mergeCell ref="J7:P7"/>
    <mergeCell ref="R7:X7"/>
    <mergeCell ref="B8:D8"/>
    <mergeCell ref="F8:H8"/>
    <mergeCell ref="J8:L8"/>
    <mergeCell ref="N8:P8"/>
    <mergeCell ref="R8:T8"/>
    <mergeCell ref="V8:X8"/>
  </mergeCells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6" orientation="landscape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5"/>
  <sheetViews>
    <sheetView showGridLines="0" zoomScaleNormal="100" zoomScaleSheetLayoutView="100" workbookViewId="0">
      <selection activeCell="E9" sqref="E9"/>
    </sheetView>
  </sheetViews>
  <sheetFormatPr baseColWidth="10" defaultColWidth="10" defaultRowHeight="12.75" x14ac:dyDescent="0.2"/>
  <cols>
    <col min="1" max="1" width="9.25" style="24" customWidth="1"/>
    <col min="2" max="4" width="5.875" style="37" customWidth="1"/>
    <col min="5" max="5" width="1.375" style="37" customWidth="1"/>
    <col min="6" max="8" width="5.875" style="24" customWidth="1"/>
    <col min="9" max="9" width="1.375" style="24" customWidth="1"/>
    <col min="10" max="12" width="5.875" style="37" customWidth="1"/>
    <col min="13" max="13" width="1.375" style="37" customWidth="1"/>
    <col min="14" max="16" width="5.875" style="24" customWidth="1"/>
    <col min="17" max="17" width="1.375" style="24" customWidth="1"/>
    <col min="18" max="20" width="5.875" style="37" customWidth="1"/>
    <col min="21" max="21" width="1.375" style="37" customWidth="1"/>
    <col min="22" max="24" width="5.875" style="24" customWidth="1"/>
    <col min="25" max="16384" width="10" style="24"/>
  </cols>
  <sheetData>
    <row r="1" spans="1:25" ht="15" x14ac:dyDescent="0.25">
      <c r="A1" s="834" t="s">
        <v>842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  <c r="L1" s="834"/>
      <c r="M1" s="834"/>
      <c r="N1" s="834"/>
      <c r="O1" s="834"/>
      <c r="P1" s="834"/>
      <c r="Q1" s="834"/>
      <c r="R1" s="834"/>
      <c r="S1" s="834"/>
      <c r="T1" s="834"/>
      <c r="U1" s="834"/>
      <c r="V1" s="834"/>
      <c r="W1" s="834"/>
      <c r="X1" s="834"/>
    </row>
    <row r="2" spans="1:25" ht="15" x14ac:dyDescent="0.25">
      <c r="A2" s="834" t="s">
        <v>506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834"/>
      <c r="V2" s="834"/>
      <c r="W2" s="834"/>
      <c r="X2" s="834"/>
      <c r="Y2" s="353" t="s">
        <v>612</v>
      </c>
    </row>
    <row r="3" spans="1:25" ht="15" x14ac:dyDescent="0.25">
      <c r="A3" s="833" t="s">
        <v>474</v>
      </c>
      <c r="B3" s="833"/>
      <c r="C3" s="833"/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  <c r="R3" s="833"/>
      <c r="S3" s="833"/>
      <c r="T3" s="833"/>
      <c r="U3" s="833"/>
      <c r="V3" s="833"/>
      <c r="W3" s="833"/>
      <c r="X3" s="833"/>
    </row>
    <row r="4" spans="1:25" ht="15" x14ac:dyDescent="0.25">
      <c r="A4" s="833" t="s">
        <v>206</v>
      </c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  <c r="U4" s="833"/>
      <c r="V4" s="833"/>
      <c r="W4" s="833"/>
      <c r="X4" s="833"/>
    </row>
    <row r="5" spans="1:25" ht="15" x14ac:dyDescent="0.25">
      <c r="A5" s="835" t="s">
        <v>97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835"/>
      <c r="P5" s="835"/>
      <c r="Q5" s="835"/>
      <c r="R5" s="835"/>
      <c r="S5" s="835"/>
      <c r="T5" s="835"/>
      <c r="U5" s="835"/>
      <c r="V5" s="835"/>
      <c r="W5" s="835"/>
      <c r="X5" s="835"/>
    </row>
    <row r="6" spans="1:25" s="41" customFormat="1" x14ac:dyDescent="0.2">
      <c r="A6" s="867" t="s">
        <v>473</v>
      </c>
      <c r="B6" s="867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  <c r="R6" s="867"/>
      <c r="S6" s="867"/>
      <c r="T6" s="867"/>
      <c r="U6" s="867"/>
      <c r="V6" s="867"/>
      <c r="W6" s="867"/>
      <c r="X6" s="867"/>
    </row>
    <row r="7" spans="1:25" s="104" customFormat="1" ht="16.5" customHeight="1" x14ac:dyDescent="0.25">
      <c r="A7" s="836" t="s">
        <v>60</v>
      </c>
      <c r="B7" s="865" t="s">
        <v>104</v>
      </c>
      <c r="C7" s="865"/>
      <c r="D7" s="865"/>
      <c r="E7" s="865"/>
      <c r="F7" s="865"/>
      <c r="G7" s="865"/>
      <c r="H7" s="865"/>
      <c r="I7" s="356"/>
      <c r="J7" s="865" t="s">
        <v>356</v>
      </c>
      <c r="K7" s="865"/>
      <c r="L7" s="865"/>
      <c r="M7" s="865"/>
      <c r="N7" s="865"/>
      <c r="O7" s="865"/>
      <c r="P7" s="865"/>
      <c r="Q7" s="356"/>
      <c r="R7" s="865" t="s">
        <v>9</v>
      </c>
      <c r="S7" s="865"/>
      <c r="T7" s="865"/>
      <c r="U7" s="865"/>
      <c r="V7" s="865"/>
      <c r="W7" s="865"/>
      <c r="X7" s="865"/>
    </row>
    <row r="8" spans="1:25" s="104" customFormat="1" ht="16.5" customHeight="1" x14ac:dyDescent="0.25">
      <c r="A8" s="836"/>
      <c r="B8" s="866" t="s">
        <v>475</v>
      </c>
      <c r="C8" s="866"/>
      <c r="D8" s="866"/>
      <c r="E8" s="354"/>
      <c r="F8" s="866" t="s">
        <v>476</v>
      </c>
      <c r="G8" s="866"/>
      <c r="H8" s="866"/>
      <c r="I8" s="356"/>
      <c r="J8" s="866" t="s">
        <v>475</v>
      </c>
      <c r="K8" s="866"/>
      <c r="L8" s="866"/>
      <c r="M8" s="354"/>
      <c r="N8" s="866" t="s">
        <v>476</v>
      </c>
      <c r="O8" s="866"/>
      <c r="P8" s="866"/>
      <c r="Q8" s="356"/>
      <c r="R8" s="866" t="s">
        <v>475</v>
      </c>
      <c r="S8" s="866"/>
      <c r="T8" s="866"/>
      <c r="U8" s="354"/>
      <c r="V8" s="866" t="s">
        <v>476</v>
      </c>
      <c r="W8" s="866"/>
      <c r="X8" s="866"/>
    </row>
    <row r="9" spans="1:25" s="104" customFormat="1" ht="27" customHeight="1" x14ac:dyDescent="0.25">
      <c r="A9" s="836"/>
      <c r="B9" s="658" t="s">
        <v>0</v>
      </c>
      <c r="C9" s="659" t="s">
        <v>15</v>
      </c>
      <c r="D9" s="659" t="s">
        <v>16</v>
      </c>
      <c r="E9" s="657"/>
      <c r="F9" s="658" t="s">
        <v>0</v>
      </c>
      <c r="G9" s="659" t="s">
        <v>15</v>
      </c>
      <c r="H9" s="659" t="s">
        <v>16</v>
      </c>
      <c r="I9" s="356"/>
      <c r="J9" s="658" t="s">
        <v>0</v>
      </c>
      <c r="K9" s="659" t="s">
        <v>15</v>
      </c>
      <c r="L9" s="659" t="s">
        <v>16</v>
      </c>
      <c r="M9" s="657"/>
      <c r="N9" s="658" t="s">
        <v>0</v>
      </c>
      <c r="O9" s="659" t="s">
        <v>15</v>
      </c>
      <c r="P9" s="659" t="s">
        <v>16</v>
      </c>
      <c r="Q9" s="356"/>
      <c r="R9" s="658" t="s">
        <v>0</v>
      </c>
      <c r="S9" s="659" t="s">
        <v>15</v>
      </c>
      <c r="T9" s="659" t="s">
        <v>16</v>
      </c>
      <c r="U9" s="657"/>
      <c r="V9" s="658" t="s">
        <v>0</v>
      </c>
      <c r="W9" s="659" t="s">
        <v>15</v>
      </c>
      <c r="X9" s="659" t="s">
        <v>16</v>
      </c>
    </row>
    <row r="10" spans="1:25" ht="15.75" customHeight="1" x14ac:dyDescent="0.2">
      <c r="A10" s="26">
        <v>2010</v>
      </c>
      <c r="B10" s="296">
        <v>84.757307122647546</v>
      </c>
      <c r="C10" s="296">
        <v>81.663510765130795</v>
      </c>
      <c r="D10" s="296">
        <v>88.066022640905643</v>
      </c>
      <c r="E10" s="294"/>
      <c r="F10" s="295">
        <v>67.711904744646361</v>
      </c>
      <c r="G10" s="295">
        <v>64.741800500268837</v>
      </c>
      <c r="H10" s="295">
        <v>70.888335533421326</v>
      </c>
      <c r="I10" s="295"/>
      <c r="J10" s="296">
        <v>97.31274453288853</v>
      </c>
      <c r="K10" s="296">
        <v>96.418553276701928</v>
      </c>
      <c r="L10" s="296">
        <v>98.260298427026854</v>
      </c>
      <c r="M10" s="294"/>
      <c r="N10" s="295">
        <v>69.60862472863748</v>
      </c>
      <c r="O10" s="295">
        <v>67.163052374784442</v>
      </c>
      <c r="P10" s="295">
        <v>72.200141466536422</v>
      </c>
      <c r="Q10" s="295"/>
      <c r="R10" s="296">
        <v>66.615271919564265</v>
      </c>
      <c r="S10" s="296">
        <v>60.573362713250489</v>
      </c>
      <c r="T10" s="296">
        <v>73.163375843222212</v>
      </c>
      <c r="U10" s="294"/>
      <c r="V10" s="295">
        <v>38.769952386015902</v>
      </c>
      <c r="W10" s="295">
        <v>34.10077008700393</v>
      </c>
      <c r="X10" s="295">
        <v>43.83032153232557</v>
      </c>
    </row>
    <row r="11" spans="1:25" ht="15.75" customHeight="1" x14ac:dyDescent="0.2">
      <c r="A11" s="26">
        <v>2011</v>
      </c>
      <c r="B11" s="296">
        <v>86.549009265093019</v>
      </c>
      <c r="C11" s="296">
        <v>83.772674258730717</v>
      </c>
      <c r="D11" s="296">
        <v>89.498015833047958</v>
      </c>
      <c r="E11" s="294"/>
      <c r="F11" s="294">
        <v>69.219573424763254</v>
      </c>
      <c r="G11" s="294">
        <v>66.40037549425854</v>
      </c>
      <c r="H11" s="294">
        <v>72.214108736377739</v>
      </c>
      <c r="I11" s="294"/>
      <c r="J11" s="296">
        <v>100.368570810523</v>
      </c>
      <c r="K11" s="296">
        <v>99.8654574043005</v>
      </c>
      <c r="L11" s="296">
        <v>100.8990915073457</v>
      </c>
      <c r="M11" s="294"/>
      <c r="N11" s="294">
        <v>71.31595587134133</v>
      </c>
      <c r="O11" s="294">
        <v>69.030077564616917</v>
      </c>
      <c r="P11" s="294">
        <v>73.726358252070384</v>
      </c>
      <c r="Q11" s="294"/>
      <c r="R11" s="296">
        <v>66.904190271190856</v>
      </c>
      <c r="S11" s="296">
        <v>61.091374327457991</v>
      </c>
      <c r="T11" s="296">
        <v>73.142892171887453</v>
      </c>
      <c r="U11" s="294"/>
      <c r="V11" s="294">
        <v>39.477014416992887</v>
      </c>
      <c r="W11" s="294">
        <v>34.773420454415643</v>
      </c>
      <c r="X11" s="294">
        <v>44.525225280451174</v>
      </c>
    </row>
    <row r="12" spans="1:25" ht="15.75" customHeight="1" x14ac:dyDescent="0.2">
      <c r="A12" s="26">
        <v>2012</v>
      </c>
      <c r="B12" s="296">
        <v>88.322848223854663</v>
      </c>
      <c r="C12" s="296">
        <v>85.48248167747083</v>
      </c>
      <c r="D12" s="296">
        <v>91.327601358122664</v>
      </c>
      <c r="E12" s="294"/>
      <c r="F12" s="294">
        <v>69.099999999999994</v>
      </c>
      <c r="G12" s="294">
        <v>66.627079060787807</v>
      </c>
      <c r="H12" s="294">
        <v>71.8</v>
      </c>
      <c r="I12" s="294"/>
      <c r="J12" s="296">
        <v>100.98504059990884</v>
      </c>
      <c r="K12" s="296">
        <v>100.73055137226558</v>
      </c>
      <c r="L12" s="296">
        <v>101.25313490870325</v>
      </c>
      <c r="M12" s="294"/>
      <c r="N12" s="294">
        <v>70.900000000000006</v>
      </c>
      <c r="O12" s="294">
        <v>68.599999999999994</v>
      </c>
      <c r="P12" s="294">
        <v>73.327651743037279</v>
      </c>
      <c r="Q12" s="294"/>
      <c r="R12" s="296">
        <v>69.97486821236491</v>
      </c>
      <c r="S12" s="296">
        <v>63.497119076122289</v>
      </c>
      <c r="T12" s="296">
        <v>76.869176206686447</v>
      </c>
      <c r="U12" s="294"/>
      <c r="V12" s="294">
        <v>38.200000000000003</v>
      </c>
      <c r="W12" s="294">
        <v>33.700000000000003</v>
      </c>
      <c r="X12" s="294">
        <v>43</v>
      </c>
    </row>
    <row r="13" spans="1:25" ht="15.75" customHeight="1" x14ac:dyDescent="0.2">
      <c r="A13" s="26">
        <v>2013</v>
      </c>
      <c r="B13" s="296">
        <v>90.490752289928906</v>
      </c>
      <c r="C13" s="296">
        <v>87.459196282238565</v>
      </c>
      <c r="D13" s="296">
        <v>93.673386132188625</v>
      </c>
      <c r="E13" s="294"/>
      <c r="F13" s="294">
        <v>70.045997511672326</v>
      </c>
      <c r="G13" s="294">
        <v>67.41950221046632</v>
      </c>
      <c r="H13" s="294">
        <v>72.803384414948781</v>
      </c>
      <c r="I13" s="294"/>
      <c r="J13" s="296">
        <v>100.76695418187198</v>
      </c>
      <c r="K13" s="296">
        <v>100.57296687840851</v>
      </c>
      <c r="L13" s="296">
        <v>100.97033155565028</v>
      </c>
      <c r="M13" s="294"/>
      <c r="N13" s="294">
        <v>71.104835885282114</v>
      </c>
      <c r="O13" s="294">
        <v>68.915480923727529</v>
      </c>
      <c r="P13" s="294">
        <v>73.400167870415672</v>
      </c>
      <c r="Q13" s="294"/>
      <c r="R13" s="296">
        <v>75.245305449461824</v>
      </c>
      <c r="S13" s="296">
        <v>68.036109407430132</v>
      </c>
      <c r="T13" s="296">
        <v>82.829087718458254</v>
      </c>
      <c r="U13" s="294"/>
      <c r="V13" s="294">
        <v>39.726735555466128</v>
      </c>
      <c r="W13" s="294">
        <v>34.837940674239633</v>
      </c>
      <c r="X13" s="294">
        <v>44.869549777862751</v>
      </c>
    </row>
    <row r="14" spans="1:25" ht="15.75" customHeight="1" x14ac:dyDescent="0.2">
      <c r="A14" s="26">
        <v>2014</v>
      </c>
      <c r="B14" s="296">
        <v>92.867571119492808</v>
      </c>
      <c r="C14" s="296">
        <v>89.831023762589851</v>
      </c>
      <c r="D14" s="296">
        <v>96.05923009127784</v>
      </c>
      <c r="E14" s="294"/>
      <c r="F14" s="294">
        <v>69.957809512082974</v>
      </c>
      <c r="G14" s="294">
        <v>67.463002736179362</v>
      </c>
      <c r="H14" s="294">
        <v>72.580054941939878</v>
      </c>
      <c r="I14" s="294"/>
      <c r="J14" s="296">
        <v>101.10590432602513</v>
      </c>
      <c r="K14" s="296">
        <v>101.08350994791924</v>
      </c>
      <c r="L14" s="296">
        <v>101.129407707561</v>
      </c>
      <c r="M14" s="294"/>
      <c r="N14" s="294">
        <v>69.793962746714683</v>
      </c>
      <c r="O14" s="294">
        <v>67.543989353837048</v>
      </c>
      <c r="P14" s="294">
        <v>72.155358220536243</v>
      </c>
      <c r="Q14" s="294"/>
      <c r="R14" s="296">
        <v>80.645060630456896</v>
      </c>
      <c r="S14" s="296">
        <v>73.166666666666671</v>
      </c>
      <c r="T14" s="296">
        <v>88.522804454525655</v>
      </c>
      <c r="U14" s="294"/>
      <c r="V14" s="294">
        <v>39.571748641041481</v>
      </c>
      <c r="W14" s="294">
        <v>35.183698296836987</v>
      </c>
      <c r="X14" s="294">
        <v>44.194122999243909</v>
      </c>
    </row>
    <row r="15" spans="1:25" s="41" customFormat="1" ht="15.75" customHeight="1" x14ac:dyDescent="0.2">
      <c r="A15" s="26">
        <v>2015</v>
      </c>
      <c r="B15" s="296">
        <v>95.311563273399912</v>
      </c>
      <c r="C15" s="296">
        <v>92.451286553791817</v>
      </c>
      <c r="D15" s="296">
        <v>98.331437239287069</v>
      </c>
      <c r="E15" s="294"/>
      <c r="F15" s="294">
        <v>70.93348568617705</v>
      </c>
      <c r="G15" s="294">
        <v>68.77001666184438</v>
      </c>
      <c r="H15" s="294">
        <v>73.217671596511195</v>
      </c>
      <c r="I15" s="294"/>
      <c r="J15" s="296">
        <v>102.86155073346686</v>
      </c>
      <c r="K15" s="296">
        <v>103.16930846798273</v>
      </c>
      <c r="L15" s="296">
        <v>102.53639190589932</v>
      </c>
      <c r="M15" s="294"/>
      <c r="N15" s="294">
        <v>70.295359019648231</v>
      </c>
      <c r="O15" s="294">
        <v>68.468153355286731</v>
      </c>
      <c r="P15" s="294">
        <v>72.225877687142287</v>
      </c>
      <c r="Q15" s="294"/>
      <c r="R15" s="296">
        <v>84.688484758786132</v>
      </c>
      <c r="S15" s="296">
        <v>77.358241230177811</v>
      </c>
      <c r="T15" s="296">
        <v>92.420076280743544</v>
      </c>
      <c r="U15" s="294"/>
      <c r="V15" s="294">
        <v>40.330169771643881</v>
      </c>
      <c r="W15" s="294">
        <v>36.222969726093226</v>
      </c>
      <c r="X15" s="294">
        <v>44.662248634676061</v>
      </c>
    </row>
    <row r="16" spans="1:25" s="41" customFormat="1" ht="15.75" customHeight="1" x14ac:dyDescent="0.2">
      <c r="A16" s="26">
        <v>2016</v>
      </c>
      <c r="B16" s="296">
        <v>95.876390221139147</v>
      </c>
      <c r="C16" s="296">
        <v>92.825830851607094</v>
      </c>
      <c r="D16" s="296">
        <v>99.086464025198069</v>
      </c>
      <c r="E16" s="294"/>
      <c r="F16" s="294">
        <v>73.317864827729238</v>
      </c>
      <c r="G16" s="294">
        <v>71.123324518781061</v>
      </c>
      <c r="H16" s="294">
        <v>75.627158142281772</v>
      </c>
      <c r="I16" s="294"/>
      <c r="J16" s="296">
        <v>102.61205730309899</v>
      </c>
      <c r="K16" s="296">
        <v>102.82548862488241</v>
      </c>
      <c r="L16" s="296">
        <v>102.3860471122097</v>
      </c>
      <c r="M16" s="294"/>
      <c r="N16" s="294">
        <v>74.393237589256117</v>
      </c>
      <c r="O16" s="294">
        <v>72.713653625056622</v>
      </c>
      <c r="P16" s="294">
        <v>76.171810149231717</v>
      </c>
      <c r="Q16" s="294"/>
      <c r="R16" s="296">
        <v>86.623055336746745</v>
      </c>
      <c r="S16" s="296">
        <v>78.988031385972732</v>
      </c>
      <c r="T16" s="296">
        <v>94.58813766047605</v>
      </c>
      <c r="U16" s="294"/>
      <c r="V16" s="294">
        <v>45.772203623473807</v>
      </c>
      <c r="W16" s="294">
        <v>41.292321043306373</v>
      </c>
      <c r="X16" s="294">
        <v>50.445749349293969</v>
      </c>
    </row>
    <row r="17" spans="1:24" ht="15.75" customHeight="1" x14ac:dyDescent="0.2">
      <c r="A17" s="26">
        <v>2017</v>
      </c>
      <c r="B17" s="296">
        <v>97.1</v>
      </c>
      <c r="C17" s="296">
        <v>93.598399470625949</v>
      </c>
      <c r="D17" s="296">
        <v>100.858257194694</v>
      </c>
      <c r="E17" s="294"/>
      <c r="F17" s="294">
        <v>76.5</v>
      </c>
      <c r="G17" s="294">
        <v>73.8</v>
      </c>
      <c r="H17" s="294">
        <v>79.3</v>
      </c>
      <c r="I17" s="294"/>
      <c r="J17" s="296">
        <v>102.70740098582982</v>
      </c>
      <c r="K17" s="296">
        <v>102.03005256544131</v>
      </c>
      <c r="L17" s="296">
        <v>103.42061125605666</v>
      </c>
      <c r="M17" s="294"/>
      <c r="N17" s="294">
        <v>79.2</v>
      </c>
      <c r="O17" s="294">
        <v>76.7</v>
      </c>
      <c r="P17" s="294">
        <v>81.900000000000006</v>
      </c>
      <c r="Q17" s="294"/>
      <c r="R17" s="296">
        <v>89.334444394969694</v>
      </c>
      <c r="S17" s="296">
        <v>81.752741378024211</v>
      </c>
      <c r="T17" s="296">
        <v>97.276421705264809</v>
      </c>
      <c r="U17" s="294"/>
      <c r="V17" s="294">
        <v>50.2</v>
      </c>
      <c r="W17" s="294">
        <v>45.3</v>
      </c>
      <c r="X17" s="294">
        <v>55.3</v>
      </c>
    </row>
    <row r="18" spans="1:24" ht="15.75" customHeight="1" x14ac:dyDescent="0.2">
      <c r="A18" s="26">
        <v>2018</v>
      </c>
      <c r="B18" s="296">
        <v>98.773118575178827</v>
      </c>
      <c r="C18" s="296">
        <v>94.891319178412871</v>
      </c>
      <c r="D18" s="296">
        <v>102.87204096107811</v>
      </c>
      <c r="E18" s="294"/>
      <c r="F18" s="294">
        <v>74.2</v>
      </c>
      <c r="G18" s="294">
        <v>71.5</v>
      </c>
      <c r="H18" s="294">
        <v>76.900000000000006</v>
      </c>
      <c r="I18" s="294"/>
      <c r="J18" s="296">
        <v>101.42325782949794</v>
      </c>
      <c r="K18" s="296">
        <v>100.74196280481348</v>
      </c>
      <c r="L18" s="296">
        <v>102.13706024809126</v>
      </c>
      <c r="M18" s="294"/>
      <c r="N18" s="294">
        <v>73.7</v>
      </c>
      <c r="O18" s="294">
        <v>71.400000000000006</v>
      </c>
      <c r="P18" s="294">
        <v>75.975634555302904</v>
      </c>
      <c r="Q18" s="294"/>
      <c r="R18" s="296">
        <v>94.845740126297756</v>
      </c>
      <c r="S18" s="296">
        <v>86.302292449164625</v>
      </c>
      <c r="T18" s="296">
        <v>103.97216303716208</v>
      </c>
      <c r="U18" s="294"/>
      <c r="V18" s="294">
        <v>46.4</v>
      </c>
      <c r="W18" s="294">
        <v>41.8</v>
      </c>
      <c r="X18" s="294">
        <v>51.4</v>
      </c>
    </row>
    <row r="19" spans="1:24" ht="15.75" customHeight="1" x14ac:dyDescent="0.2">
      <c r="A19" s="26">
        <v>2019</v>
      </c>
      <c r="B19" s="296">
        <v>105.0370990221942</v>
      </c>
      <c r="C19" s="296">
        <v>101.61901280482313</v>
      </c>
      <c r="D19" s="296">
        <v>108.63522798251093</v>
      </c>
      <c r="E19" s="294"/>
      <c r="F19" s="294">
        <v>77.890830251936464</v>
      </c>
      <c r="G19" s="294">
        <v>75.529914122390167</v>
      </c>
      <c r="H19" s="294">
        <v>80.376104220576423</v>
      </c>
      <c r="I19" s="294"/>
      <c r="J19" s="296">
        <v>104.69781891845244</v>
      </c>
      <c r="K19" s="296">
        <v>104.18266800294454</v>
      </c>
      <c r="L19" s="296">
        <v>105.2385607224317</v>
      </c>
      <c r="M19" s="294"/>
      <c r="N19" s="294">
        <v>76.191146680232194</v>
      </c>
      <c r="O19" s="294">
        <v>73.853003521033074</v>
      </c>
      <c r="P19" s="294">
        <v>78.645440580924458</v>
      </c>
      <c r="Q19" s="294"/>
      <c r="R19" s="296">
        <v>105.54214586587156</v>
      </c>
      <c r="S19" s="296">
        <v>97.815961897744913</v>
      </c>
      <c r="T19" s="296">
        <v>113.70989053785277</v>
      </c>
      <c r="U19" s="294"/>
      <c r="V19" s="294">
        <v>51.528366564572728</v>
      </c>
      <c r="W19" s="294">
        <v>46.952872141673026</v>
      </c>
      <c r="X19" s="294">
        <v>56.365355995382281</v>
      </c>
    </row>
    <row r="20" spans="1:24" s="41" customFormat="1" ht="15.75" customHeight="1" x14ac:dyDescent="0.2">
      <c r="A20" s="26">
        <v>2020</v>
      </c>
      <c r="B20" s="296">
        <v>104.74508991843201</v>
      </c>
      <c r="C20" s="296">
        <v>101.50159610215054</v>
      </c>
      <c r="D20" s="296">
        <v>108.1511581106339</v>
      </c>
      <c r="E20" s="294"/>
      <c r="F20" s="294">
        <v>76.098666888986301</v>
      </c>
      <c r="G20" s="294">
        <v>74.331107190860209</v>
      </c>
      <c r="H20" s="294">
        <v>77.954822382603808</v>
      </c>
      <c r="I20" s="294"/>
      <c r="J20" s="296">
        <v>102.06772913736786</v>
      </c>
      <c r="K20" s="296">
        <v>101.28191666229152</v>
      </c>
      <c r="L20" s="296">
        <v>102.89709182589743</v>
      </c>
      <c r="M20" s="294"/>
      <c r="N20" s="294">
        <v>74.648077173654201</v>
      </c>
      <c r="O20" s="294">
        <v>72.621235190143679</v>
      </c>
      <c r="P20" s="294">
        <v>76.787247993646162</v>
      </c>
      <c r="Q20" s="294"/>
      <c r="R20" s="296">
        <v>108.73695352171175</v>
      </c>
      <c r="S20" s="296">
        <v>101.8311412144601</v>
      </c>
      <c r="T20" s="296">
        <v>115.93471241722762</v>
      </c>
      <c r="U20" s="294"/>
      <c r="V20" s="294">
        <v>52.752656189289496</v>
      </c>
      <c r="W20" s="294">
        <v>49.390932241211836</v>
      </c>
      <c r="X20" s="294">
        <v>56.256498659223993</v>
      </c>
    </row>
    <row r="21" spans="1:24" ht="15.75" customHeight="1" thickBot="1" x14ac:dyDescent="0.25">
      <c r="A21" s="38">
        <v>2021</v>
      </c>
      <c r="B21" s="297">
        <v>109.99990764548603</v>
      </c>
      <c r="C21" s="297">
        <v>105.41957752898767</v>
      </c>
      <c r="D21" s="297">
        <v>114.82280594062289</v>
      </c>
      <c r="E21" s="298"/>
      <c r="F21" s="298">
        <v>78.544785973973745</v>
      </c>
      <c r="G21" s="298">
        <v>76.695172485396981</v>
      </c>
      <c r="H21" s="298">
        <v>80.492352527875028</v>
      </c>
      <c r="I21" s="298"/>
      <c r="J21" s="297">
        <v>102.38099918452139</v>
      </c>
      <c r="K21" s="297">
        <v>100.80717701707623</v>
      </c>
      <c r="L21" s="297">
        <v>104.03948430250544</v>
      </c>
      <c r="M21" s="298"/>
      <c r="N21" s="298">
        <v>75.956434720021562</v>
      </c>
      <c r="O21" s="298">
        <v>74.054721617288592</v>
      </c>
      <c r="P21" s="298">
        <v>77.96044949678496</v>
      </c>
      <c r="Q21" s="298"/>
      <c r="R21" s="297">
        <v>121.67970578262587</v>
      </c>
      <c r="S21" s="297">
        <v>112.49732081286901</v>
      </c>
      <c r="T21" s="297">
        <v>131.3366242851186</v>
      </c>
      <c r="U21" s="298"/>
      <c r="V21" s="298">
        <v>57.570014203821962</v>
      </c>
      <c r="W21" s="298">
        <v>54.026345977020121</v>
      </c>
      <c r="X21" s="298">
        <v>61.296814526266331</v>
      </c>
    </row>
    <row r="22" spans="1:24" s="385" customFormat="1" ht="15" customHeight="1" x14ac:dyDescent="0.2">
      <c r="A22" s="274" t="s">
        <v>508</v>
      </c>
      <c r="B22" s="384"/>
      <c r="C22" s="384"/>
      <c r="D22" s="384"/>
      <c r="E22" s="384"/>
      <c r="J22" s="384"/>
      <c r="K22" s="384"/>
      <c r="L22" s="384"/>
      <c r="M22" s="384"/>
      <c r="R22" s="384"/>
      <c r="S22" s="384"/>
      <c r="T22" s="384"/>
      <c r="U22" s="384"/>
    </row>
    <row r="23" spans="1:24" s="385" customFormat="1" ht="15" customHeight="1" x14ac:dyDescent="0.2">
      <c r="A23" s="278" t="s">
        <v>446</v>
      </c>
      <c r="B23" s="384"/>
      <c r="C23" s="384"/>
      <c r="D23" s="384"/>
      <c r="E23" s="384"/>
      <c r="F23" s="383"/>
      <c r="G23" s="383"/>
      <c r="H23" s="383"/>
      <c r="J23" s="384"/>
      <c r="K23" s="384"/>
      <c r="L23" s="384"/>
      <c r="M23" s="384"/>
      <c r="N23" s="383"/>
      <c r="O23" s="383"/>
      <c r="P23" s="383"/>
      <c r="R23" s="384"/>
      <c r="S23" s="384"/>
      <c r="T23" s="384"/>
      <c r="U23" s="384"/>
      <c r="V23" s="383"/>
      <c r="W23" s="383"/>
      <c r="X23" s="383"/>
    </row>
    <row r="24" spans="1:24" s="385" customFormat="1" ht="15" customHeight="1" x14ac:dyDescent="0.2">
      <c r="A24" s="46" t="s">
        <v>456</v>
      </c>
      <c r="B24" s="384"/>
      <c r="C24" s="384"/>
      <c r="D24" s="384"/>
      <c r="E24" s="384"/>
      <c r="F24" s="383"/>
      <c r="G24" s="383"/>
      <c r="H24" s="383"/>
      <c r="J24" s="384"/>
      <c r="K24" s="384"/>
      <c r="L24" s="384"/>
      <c r="M24" s="384"/>
      <c r="N24" s="383"/>
      <c r="O24" s="383"/>
      <c r="P24" s="383"/>
      <c r="R24" s="384"/>
      <c r="S24" s="384"/>
      <c r="T24" s="384"/>
      <c r="U24" s="384"/>
      <c r="V24" s="383"/>
      <c r="W24" s="383"/>
      <c r="X24" s="383"/>
    </row>
    <row r="25" spans="1:24" s="385" customFormat="1" ht="15" customHeight="1" x14ac:dyDescent="0.2">
      <c r="A25" s="275" t="s">
        <v>457</v>
      </c>
      <c r="B25" s="384"/>
      <c r="C25" s="384"/>
      <c r="D25" s="384"/>
      <c r="E25" s="384"/>
      <c r="J25" s="384"/>
      <c r="K25" s="384"/>
      <c r="L25" s="384"/>
      <c r="M25" s="384"/>
      <c r="R25" s="384"/>
      <c r="S25" s="384"/>
      <c r="T25" s="384"/>
      <c r="U25" s="384"/>
    </row>
  </sheetData>
  <mergeCells count="16">
    <mergeCell ref="A7:A9"/>
    <mergeCell ref="A6:X6"/>
    <mergeCell ref="A1:X1"/>
    <mergeCell ref="A2:X2"/>
    <mergeCell ref="A3:X3"/>
    <mergeCell ref="A4:X4"/>
    <mergeCell ref="A5:X5"/>
    <mergeCell ref="B7:H7"/>
    <mergeCell ref="J7:P7"/>
    <mergeCell ref="R7:X7"/>
    <mergeCell ref="B8:D8"/>
    <mergeCell ref="F8:H8"/>
    <mergeCell ref="J8:L8"/>
    <mergeCell ref="N8:P8"/>
    <mergeCell ref="R8:T8"/>
    <mergeCell ref="V8:X8"/>
  </mergeCells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6" orientation="landscape" r:id="rId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32"/>
  <sheetViews>
    <sheetView showGridLines="0" topLeftCell="A7" zoomScaleNormal="100" zoomScaleSheetLayoutView="100" workbookViewId="0">
      <selection activeCell="A8" sqref="A8:XFD8"/>
    </sheetView>
  </sheetViews>
  <sheetFormatPr baseColWidth="10" defaultColWidth="9" defaultRowHeight="12" x14ac:dyDescent="0.2"/>
  <cols>
    <col min="1" max="1" width="12.75" style="194" customWidth="1"/>
    <col min="2" max="13" width="6" style="194" customWidth="1"/>
    <col min="14" max="247" width="11" style="194" customWidth="1"/>
    <col min="248" max="16384" width="9" style="194"/>
  </cols>
  <sheetData>
    <row r="1" spans="1:14" ht="15" customHeight="1" x14ac:dyDescent="0.25">
      <c r="A1" s="855" t="s">
        <v>841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</row>
    <row r="2" spans="1:14" ht="14.25" customHeight="1" x14ac:dyDescent="0.25">
      <c r="A2" s="855" t="s">
        <v>510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353" t="s">
        <v>612</v>
      </c>
    </row>
    <row r="3" spans="1:14" s="74" customFormat="1" ht="15" x14ac:dyDescent="0.25">
      <c r="A3" s="782" t="s">
        <v>509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</row>
    <row r="5" spans="1:14" ht="15" x14ac:dyDescent="0.25">
      <c r="A5" s="857" t="s">
        <v>97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</row>
    <row r="6" spans="1:14" s="717" customFormat="1" ht="27" customHeight="1" x14ac:dyDescent="0.25">
      <c r="A6" s="730" t="s">
        <v>511</v>
      </c>
      <c r="B6" s="716">
        <v>2010</v>
      </c>
      <c r="C6" s="716">
        <v>2011</v>
      </c>
      <c r="D6" s="716">
        <v>2012</v>
      </c>
      <c r="E6" s="716">
        <v>2013</v>
      </c>
      <c r="F6" s="716">
        <v>2014</v>
      </c>
      <c r="G6" s="716">
        <v>2015</v>
      </c>
      <c r="H6" s="716">
        <v>2016</v>
      </c>
      <c r="I6" s="716">
        <v>2017</v>
      </c>
      <c r="J6" s="716">
        <v>2018</v>
      </c>
      <c r="K6" s="716">
        <v>2019</v>
      </c>
      <c r="L6" s="716">
        <v>2020</v>
      </c>
      <c r="M6" s="716">
        <v>2021</v>
      </c>
    </row>
    <row r="7" spans="1:14" ht="7.5" customHeight="1" x14ac:dyDescent="0.2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4" s="720" customFormat="1" ht="12.75" x14ac:dyDescent="0.2">
      <c r="A8" s="264" t="s">
        <v>0</v>
      </c>
      <c r="B8" s="718">
        <v>86.86</v>
      </c>
      <c r="C8" s="718">
        <v>87.07</v>
      </c>
      <c r="D8" s="718">
        <v>86.17</v>
      </c>
      <c r="E8" s="718">
        <v>85.75</v>
      </c>
      <c r="F8" s="719">
        <v>85.63</v>
      </c>
      <c r="G8" s="719">
        <v>86.070834572888856</v>
      </c>
      <c r="H8" s="719">
        <v>86.5</v>
      </c>
      <c r="I8" s="719">
        <v>87.55</v>
      </c>
      <c r="J8" s="719">
        <v>90.7</v>
      </c>
      <c r="K8" s="719">
        <v>92.49</v>
      </c>
      <c r="L8" s="718">
        <v>91.1</v>
      </c>
      <c r="M8" s="718">
        <v>90.66</v>
      </c>
    </row>
    <row r="9" spans="1:14" ht="7.5" customHeight="1" x14ac:dyDescent="0.2">
      <c r="A9" s="264"/>
      <c r="B9" s="265"/>
      <c r="C9" s="265"/>
      <c r="D9" s="265"/>
      <c r="E9" s="265"/>
      <c r="F9" s="266"/>
      <c r="G9" s="266"/>
      <c r="H9" s="266"/>
      <c r="I9" s="266"/>
      <c r="J9" s="266"/>
      <c r="K9" s="266"/>
      <c r="L9" s="265"/>
      <c r="M9" s="265"/>
    </row>
    <row r="10" spans="1:14" ht="15.75" customHeight="1" x14ac:dyDescent="0.2">
      <c r="A10" s="81">
        <v>4</v>
      </c>
      <c r="B10" s="265">
        <v>43.571568107610304</v>
      </c>
      <c r="C10" s="265">
        <v>45.302097551463824</v>
      </c>
      <c r="D10" s="265">
        <v>44.988381248376356</v>
      </c>
      <c r="E10" s="265">
        <v>59.383571896107725</v>
      </c>
      <c r="F10" s="266">
        <v>62.110606797378928</v>
      </c>
      <c r="G10" s="266">
        <v>61.303500624564158</v>
      </c>
      <c r="H10" s="266">
        <v>63.978277397192898</v>
      </c>
      <c r="I10" s="266">
        <v>65.797558471439714</v>
      </c>
      <c r="J10" s="266">
        <v>82.529539825900684</v>
      </c>
      <c r="K10" s="266">
        <v>89.872969987721817</v>
      </c>
      <c r="L10" s="265">
        <v>90.919775051575357</v>
      </c>
      <c r="M10" s="265">
        <v>87.389411859022871</v>
      </c>
    </row>
    <row r="11" spans="1:14" ht="15.75" customHeight="1" x14ac:dyDescent="0.2">
      <c r="A11" s="81">
        <v>5</v>
      </c>
      <c r="B11" s="265">
        <v>84.32393408027545</v>
      </c>
      <c r="C11" s="265">
        <v>83.509978969652238</v>
      </c>
      <c r="D11" s="265">
        <v>83.874849164900056</v>
      </c>
      <c r="E11" s="265">
        <v>89.364774133973</v>
      </c>
      <c r="F11" s="266">
        <v>89.273201524753645</v>
      </c>
      <c r="G11" s="266">
        <v>88.739940879005331</v>
      </c>
      <c r="H11" s="266">
        <v>90.567099193906458</v>
      </c>
      <c r="I11" s="266">
        <v>88.388519729621564</v>
      </c>
      <c r="J11" s="266">
        <v>92.026396042726418</v>
      </c>
      <c r="K11" s="266">
        <v>91.276618278573054</v>
      </c>
      <c r="L11" s="265">
        <v>93.925834405998486</v>
      </c>
      <c r="M11" s="265">
        <v>93.768776389575478</v>
      </c>
    </row>
    <row r="12" spans="1:14" ht="15.75" customHeight="1" x14ac:dyDescent="0.2">
      <c r="A12" s="81">
        <v>6</v>
      </c>
      <c r="B12" s="265">
        <v>100</v>
      </c>
      <c r="C12" s="265">
        <v>100</v>
      </c>
      <c r="D12" s="265">
        <v>100</v>
      </c>
      <c r="E12" s="265">
        <v>96.30094165148634</v>
      </c>
      <c r="F12" s="266">
        <v>91.738899463457244</v>
      </c>
      <c r="G12" s="266">
        <v>89.295737007302364</v>
      </c>
      <c r="H12" s="266">
        <v>88.999305089127319</v>
      </c>
      <c r="I12" s="266">
        <v>97.659903783750039</v>
      </c>
      <c r="J12" s="266">
        <v>95.811998625723533</v>
      </c>
      <c r="K12" s="266">
        <v>95.628163597751268</v>
      </c>
      <c r="L12" s="265">
        <v>92.263989882640843</v>
      </c>
      <c r="M12" s="265">
        <v>93.894694014329005</v>
      </c>
    </row>
    <row r="13" spans="1:14" ht="15.75" customHeight="1" x14ac:dyDescent="0.2">
      <c r="A13" s="81">
        <v>7</v>
      </c>
      <c r="B13" s="265">
        <v>100</v>
      </c>
      <c r="C13" s="265">
        <v>98.691852575584875</v>
      </c>
      <c r="D13" s="265">
        <v>98.28098956268299</v>
      </c>
      <c r="E13" s="265">
        <v>95.914160420502242</v>
      </c>
      <c r="F13" s="266">
        <v>95.208257585225823</v>
      </c>
      <c r="G13" s="266">
        <v>95.229894872278123</v>
      </c>
      <c r="H13" s="266">
        <v>94.422901374496021</v>
      </c>
      <c r="I13" s="266">
        <v>97.190229993511196</v>
      </c>
      <c r="J13" s="266">
        <v>96.638055267710087</v>
      </c>
      <c r="K13" s="266">
        <v>97.976178338958718</v>
      </c>
      <c r="L13" s="265">
        <v>95.63967507805134</v>
      </c>
      <c r="M13" s="265">
        <v>92.064781771333443</v>
      </c>
    </row>
    <row r="14" spans="1:14" ht="15.75" customHeight="1" x14ac:dyDescent="0.2">
      <c r="A14" s="81">
        <v>8</v>
      </c>
      <c r="B14" s="265">
        <v>99.596806176136212</v>
      </c>
      <c r="C14" s="265">
        <v>100</v>
      </c>
      <c r="D14" s="265">
        <v>98.719881540540854</v>
      </c>
      <c r="E14" s="265">
        <v>98.090822709022277</v>
      </c>
      <c r="F14" s="266">
        <v>97.134095003207193</v>
      </c>
      <c r="G14" s="266">
        <v>96.559278046608583</v>
      </c>
      <c r="H14" s="266">
        <v>94.527790190596903</v>
      </c>
      <c r="I14" s="266">
        <v>95.150650365913705</v>
      </c>
      <c r="J14" s="266">
        <v>96.639947197716069</v>
      </c>
      <c r="K14" s="266">
        <v>97.940477146351995</v>
      </c>
      <c r="L14" s="265">
        <v>97.545955339835828</v>
      </c>
      <c r="M14" s="265">
        <v>95.038539130622141</v>
      </c>
    </row>
    <row r="15" spans="1:14" ht="15.75" customHeight="1" x14ac:dyDescent="0.2">
      <c r="A15" s="81">
        <v>9</v>
      </c>
      <c r="B15" s="265">
        <v>100</v>
      </c>
      <c r="C15" s="265">
        <v>99.598059048299021</v>
      </c>
      <c r="D15" s="265">
        <v>100</v>
      </c>
      <c r="E15" s="265">
        <v>96.681716706579351</v>
      </c>
      <c r="F15" s="266">
        <v>97.061040932907304</v>
      </c>
      <c r="G15" s="266">
        <v>95.816724252741963</v>
      </c>
      <c r="H15" s="266">
        <v>96.567182545882972</v>
      </c>
      <c r="I15" s="266">
        <v>95.291930981200352</v>
      </c>
      <c r="J15" s="266">
        <v>95.09312665805929</v>
      </c>
      <c r="K15" s="266">
        <v>97.705272330564767</v>
      </c>
      <c r="L15" s="265">
        <v>97.30823248353515</v>
      </c>
      <c r="M15" s="265">
        <v>97.339684861142288</v>
      </c>
    </row>
    <row r="16" spans="1:14" ht="15.75" customHeight="1" x14ac:dyDescent="0.2">
      <c r="A16" s="81">
        <v>10</v>
      </c>
      <c r="B16" s="266">
        <v>98.584346279276616</v>
      </c>
      <c r="C16" s="266">
        <v>98.586782182594305</v>
      </c>
      <c r="D16" s="266">
        <v>95.807921390554156</v>
      </c>
      <c r="E16" s="266">
        <v>97.054349790832191</v>
      </c>
      <c r="F16" s="266">
        <v>90.517157644037866</v>
      </c>
      <c r="G16" s="266">
        <v>98.112037333454637</v>
      </c>
      <c r="H16" s="266">
        <v>96.182359389671262</v>
      </c>
      <c r="I16" s="266">
        <v>95.928581255171125</v>
      </c>
      <c r="J16" s="266">
        <v>95.572125484840356</v>
      </c>
      <c r="K16" s="266">
        <v>96.725378844638684</v>
      </c>
      <c r="L16" s="265">
        <v>97.190080275438689</v>
      </c>
      <c r="M16" s="265">
        <v>96.868003341303748</v>
      </c>
    </row>
    <row r="17" spans="1:13" ht="15.75" customHeight="1" x14ac:dyDescent="0.2">
      <c r="A17" s="81">
        <v>11</v>
      </c>
      <c r="B17" s="265">
        <v>100</v>
      </c>
      <c r="C17" s="265">
        <v>100</v>
      </c>
      <c r="D17" s="265">
        <v>100</v>
      </c>
      <c r="E17" s="265">
        <v>97.503093032676162</v>
      </c>
      <c r="F17" s="266">
        <v>97.40803314035719</v>
      </c>
      <c r="G17" s="266">
        <v>94.507146115353535</v>
      </c>
      <c r="H17" s="266">
        <v>95.649008720269151</v>
      </c>
      <c r="I17" s="266">
        <v>95.889326259702131</v>
      </c>
      <c r="J17" s="266">
        <v>97.259106314414296</v>
      </c>
      <c r="K17" s="266">
        <v>96.604018558803645</v>
      </c>
      <c r="L17" s="265">
        <v>96.228718576193373</v>
      </c>
      <c r="M17" s="265">
        <v>96.924454187872726</v>
      </c>
    </row>
    <row r="18" spans="1:13" ht="15.75" customHeight="1" x14ac:dyDescent="0.2">
      <c r="A18" s="81">
        <v>12</v>
      </c>
      <c r="B18" s="269">
        <v>98.046998046998041</v>
      </c>
      <c r="C18" s="269">
        <v>97.306759011172346</v>
      </c>
      <c r="D18" s="269">
        <v>91.988922090186804</v>
      </c>
      <c r="E18" s="269">
        <v>91.920047277221599</v>
      </c>
      <c r="F18" s="266">
        <v>94.265063732894632</v>
      </c>
      <c r="G18" s="266">
        <v>85.150411143452502</v>
      </c>
      <c r="H18" s="266">
        <v>93.761186443999534</v>
      </c>
      <c r="I18" s="266">
        <v>96.219501441134341</v>
      </c>
      <c r="J18" s="266">
        <v>94.955885769224466</v>
      </c>
      <c r="K18" s="266">
        <v>96.926767775039337</v>
      </c>
      <c r="L18" s="269">
        <v>94.297602377585861</v>
      </c>
      <c r="M18" s="269">
        <v>94.539039962055114</v>
      </c>
    </row>
    <row r="19" spans="1:13" ht="15.75" customHeight="1" x14ac:dyDescent="0.2">
      <c r="A19" s="81">
        <v>13</v>
      </c>
      <c r="B19" s="269">
        <v>90.236504739918473</v>
      </c>
      <c r="C19" s="269">
        <v>88.737402930310878</v>
      </c>
      <c r="D19" s="269">
        <v>89.225103273930671</v>
      </c>
      <c r="E19" s="269">
        <v>89.703157000501662</v>
      </c>
      <c r="F19" s="266">
        <v>86.477929824460418</v>
      </c>
      <c r="G19" s="266">
        <v>91.66895858257557</v>
      </c>
      <c r="H19" s="266">
        <v>93.410590979094337</v>
      </c>
      <c r="I19" s="266">
        <v>92.914522013252736</v>
      </c>
      <c r="J19" s="266">
        <v>94.464889839424671</v>
      </c>
      <c r="K19" s="266">
        <v>94.547900720316463</v>
      </c>
      <c r="L19" s="269">
        <v>92.716356893319983</v>
      </c>
      <c r="M19" s="269">
        <v>92.715408130605454</v>
      </c>
    </row>
    <row r="20" spans="1:13" ht="15.75" customHeight="1" x14ac:dyDescent="0.2">
      <c r="A20" s="81">
        <v>14</v>
      </c>
      <c r="B20" s="269">
        <v>83.169049380653476</v>
      </c>
      <c r="C20" s="269">
        <v>86.882054797874687</v>
      </c>
      <c r="D20" s="269">
        <v>86.483080758310408</v>
      </c>
      <c r="E20" s="269">
        <v>86.250675821412599</v>
      </c>
      <c r="F20" s="266">
        <v>85.648536063326091</v>
      </c>
      <c r="G20" s="266">
        <v>87.679478553423635</v>
      </c>
      <c r="H20" s="266">
        <v>87.703368572440027</v>
      </c>
      <c r="I20" s="266">
        <v>90.078541036316551</v>
      </c>
      <c r="J20" s="266">
        <v>90.266629383716577</v>
      </c>
      <c r="K20" s="266">
        <v>93.612808927516937</v>
      </c>
      <c r="L20" s="269">
        <v>89.07842101569662</v>
      </c>
      <c r="M20" s="269">
        <v>91.505748794487957</v>
      </c>
    </row>
    <row r="21" spans="1:13" ht="15.75" customHeight="1" x14ac:dyDescent="0.2">
      <c r="A21" s="81">
        <v>15</v>
      </c>
      <c r="B21" s="269">
        <v>80.271369137670206</v>
      </c>
      <c r="C21" s="269">
        <v>81.203561705719423</v>
      </c>
      <c r="D21" s="269">
        <v>82.602546020793127</v>
      </c>
      <c r="E21" s="269">
        <v>84.631339701477486</v>
      </c>
      <c r="F21" s="266">
        <v>84.305296701658889</v>
      </c>
      <c r="G21" s="266">
        <v>85.25412698312968</v>
      </c>
      <c r="H21" s="266">
        <v>86.585548213834187</v>
      </c>
      <c r="I21" s="266">
        <v>89.045200930478558</v>
      </c>
      <c r="J21" s="266">
        <v>90.306146162178251</v>
      </c>
      <c r="K21" s="266">
        <v>91.85014341231431</v>
      </c>
      <c r="L21" s="269">
        <v>89.495862234138784</v>
      </c>
      <c r="M21" s="269">
        <v>89.039281925711904</v>
      </c>
    </row>
    <row r="22" spans="1:13" ht="15.75" customHeight="1" x14ac:dyDescent="0.2">
      <c r="A22" s="81">
        <v>16</v>
      </c>
      <c r="B22" s="269">
        <v>72.157789063422697</v>
      </c>
      <c r="C22" s="269">
        <v>74.724964407158581</v>
      </c>
      <c r="D22" s="269">
        <v>73.275638774355571</v>
      </c>
      <c r="E22" s="269">
        <v>74.754350505841032</v>
      </c>
      <c r="F22" s="266">
        <v>79.565558393576438</v>
      </c>
      <c r="G22" s="266">
        <v>79.29659267557858</v>
      </c>
      <c r="H22" s="266">
        <v>78.549853449057082</v>
      </c>
      <c r="I22" s="266">
        <v>80.713732592450143</v>
      </c>
      <c r="J22" s="266">
        <v>87.969464750740087</v>
      </c>
      <c r="K22" s="266">
        <v>89.854483643293108</v>
      </c>
      <c r="L22" s="269">
        <v>85.872144380476172</v>
      </c>
      <c r="M22" s="269">
        <v>87.967933579762729</v>
      </c>
    </row>
    <row r="23" spans="1:13" ht="15.75" customHeight="1" x14ac:dyDescent="0.2">
      <c r="A23" s="81">
        <v>17</v>
      </c>
      <c r="B23" s="269">
        <v>45.767625231910948</v>
      </c>
      <c r="C23" s="269">
        <v>45.555738398608305</v>
      </c>
      <c r="D23" s="269">
        <v>49.006997800751648</v>
      </c>
      <c r="E23" s="269">
        <v>49.804121390240923</v>
      </c>
      <c r="F23" s="266">
        <v>52.989302557279885</v>
      </c>
      <c r="G23" s="266">
        <v>58.335402844520935</v>
      </c>
      <c r="H23" s="266">
        <v>54.047701999450069</v>
      </c>
      <c r="I23" s="266">
        <v>50.805238855095681</v>
      </c>
      <c r="J23" s="266">
        <v>62.987135163027361</v>
      </c>
      <c r="K23" s="266">
        <v>65.511198393134819</v>
      </c>
      <c r="L23" s="269">
        <v>62.347730593429752</v>
      </c>
      <c r="M23" s="269">
        <v>60.467650708619821</v>
      </c>
    </row>
    <row r="24" spans="1:13" ht="15.75" customHeight="1" x14ac:dyDescent="0.2">
      <c r="A24" s="267" t="s">
        <v>512</v>
      </c>
      <c r="B24" s="271"/>
      <c r="C24" s="271"/>
      <c r="D24" s="271"/>
      <c r="E24" s="271"/>
      <c r="F24" s="266"/>
      <c r="G24" s="266"/>
      <c r="H24" s="266"/>
      <c r="I24" s="266"/>
      <c r="J24" s="266"/>
      <c r="K24" s="266"/>
      <c r="L24" s="271"/>
      <c r="M24" s="270"/>
    </row>
    <row r="25" spans="1:13" ht="15.75" customHeight="1" x14ac:dyDescent="0.2">
      <c r="A25" s="81" t="s">
        <v>449</v>
      </c>
      <c r="B25" s="269">
        <v>100</v>
      </c>
      <c r="C25" s="269">
        <v>100</v>
      </c>
      <c r="D25" s="269">
        <v>100</v>
      </c>
      <c r="E25" s="269">
        <v>96.770787750524448</v>
      </c>
      <c r="F25" s="265">
        <v>94.66</v>
      </c>
      <c r="G25" s="265">
        <v>93.644112252052892</v>
      </c>
      <c r="H25" s="265">
        <v>92.667454945781117</v>
      </c>
      <c r="I25" s="265">
        <v>96.638653503495348</v>
      </c>
      <c r="J25" s="265">
        <v>96.360564804252888</v>
      </c>
      <c r="K25" s="265">
        <v>97.16312274293773</v>
      </c>
      <c r="L25" s="269">
        <v>95.141235456650392</v>
      </c>
      <c r="M25" s="271">
        <v>93.667345634454662</v>
      </c>
    </row>
    <row r="26" spans="1:13" ht="15.75" customHeight="1" x14ac:dyDescent="0.2">
      <c r="A26" s="81" t="s">
        <v>450</v>
      </c>
      <c r="B26" s="269">
        <v>100</v>
      </c>
      <c r="C26" s="269">
        <v>99.59497703740108</v>
      </c>
      <c r="D26" s="269">
        <v>99.354828422730577</v>
      </c>
      <c r="E26" s="269">
        <v>97.083614812172343</v>
      </c>
      <c r="F26" s="265">
        <v>94.95</v>
      </c>
      <c r="G26" s="265">
        <v>96.134519059455798</v>
      </c>
      <c r="H26" s="265">
        <v>96.132137303589332</v>
      </c>
      <c r="I26" s="265">
        <v>95.699041908324205</v>
      </c>
      <c r="J26" s="265">
        <v>95.957424218677161</v>
      </c>
      <c r="K26" s="265">
        <v>97.00858879339691</v>
      </c>
      <c r="L26" s="269">
        <v>96.89725813880861</v>
      </c>
      <c r="M26" s="271">
        <v>97.046043517949883</v>
      </c>
    </row>
    <row r="27" spans="1:13" ht="15.75" customHeight="1" x14ac:dyDescent="0.2">
      <c r="A27" s="81" t="s">
        <v>451</v>
      </c>
      <c r="B27" s="269">
        <v>90.349510832014843</v>
      </c>
      <c r="C27" s="269">
        <v>90.927583739620943</v>
      </c>
      <c r="D27" s="269">
        <v>89.251245335168889</v>
      </c>
      <c r="E27" s="269">
        <v>89.295430490070189</v>
      </c>
      <c r="F27" s="265">
        <v>88.69</v>
      </c>
      <c r="G27" s="265">
        <v>88.218124723831963</v>
      </c>
      <c r="H27" s="265">
        <v>91.571619139942683</v>
      </c>
      <c r="I27" s="265">
        <v>93.084739438017692</v>
      </c>
      <c r="J27" s="265">
        <v>93.206557263822177</v>
      </c>
      <c r="K27" s="265">
        <v>95.027275531209156</v>
      </c>
      <c r="L27" s="269">
        <v>92.05450646809787</v>
      </c>
      <c r="M27" s="271">
        <v>92.942424412733757</v>
      </c>
    </row>
    <row r="28" spans="1:13" ht="15.75" customHeight="1" thickBot="1" x14ac:dyDescent="0.25">
      <c r="A28" s="81" t="s">
        <v>452</v>
      </c>
      <c r="B28" s="265">
        <v>76.213093254882509</v>
      </c>
      <c r="C28" s="265">
        <v>77.947559518881647</v>
      </c>
      <c r="D28" s="265">
        <v>77.87091422904669</v>
      </c>
      <c r="E28" s="265">
        <v>79.631584742473677</v>
      </c>
      <c r="F28" s="265">
        <v>81.93</v>
      </c>
      <c r="G28" s="265">
        <v>82.31089702889895</v>
      </c>
      <c r="H28" s="265">
        <v>82.513772176846345</v>
      </c>
      <c r="I28" s="265">
        <v>84.782225128186852</v>
      </c>
      <c r="J28" s="265">
        <v>89.101859972437964</v>
      </c>
      <c r="K28" s="265">
        <v>90.869022925171535</v>
      </c>
      <c r="L28" s="265">
        <v>87.664282563524992</v>
      </c>
      <c r="M28" s="271">
        <v>88.501963738289916</v>
      </c>
    </row>
    <row r="29" spans="1:13" s="378" customFormat="1" ht="15" customHeight="1" x14ac:dyDescent="0.2">
      <c r="A29" s="312" t="s">
        <v>513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86"/>
    </row>
    <row r="30" spans="1:13" s="378" customFormat="1" ht="15" customHeight="1" x14ac:dyDescent="0.2">
      <c r="A30" s="278" t="s">
        <v>446</v>
      </c>
    </row>
    <row r="31" spans="1:13" s="378" customFormat="1" ht="15" customHeight="1" x14ac:dyDescent="0.2">
      <c r="A31" s="46" t="s">
        <v>456</v>
      </c>
    </row>
    <row r="32" spans="1:13" s="378" customFormat="1" ht="15" customHeight="1" x14ac:dyDescent="0.2">
      <c r="A32" s="275" t="s">
        <v>457</v>
      </c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Q42"/>
  <sheetViews>
    <sheetView showGridLines="0" zoomScaleNormal="100" zoomScaleSheetLayoutView="100" workbookViewId="0">
      <selection sqref="A1:P1"/>
    </sheetView>
  </sheetViews>
  <sheetFormatPr baseColWidth="10" defaultColWidth="7.625" defaultRowHeight="12.75" x14ac:dyDescent="0.2"/>
  <cols>
    <col min="1" max="1" width="28.625" style="3" customWidth="1"/>
    <col min="2" max="4" width="7.625" style="476" customWidth="1"/>
    <col min="5" max="5" width="1" style="476" customWidth="1"/>
    <col min="6" max="8" width="7.625" style="476" customWidth="1"/>
    <col min="9" max="9" width="1" style="476" customWidth="1"/>
    <col min="10" max="12" width="7.625" style="476" customWidth="1"/>
    <col min="13" max="13" width="1" style="476" customWidth="1"/>
    <col min="14" max="16" width="7.625" style="476" customWidth="1"/>
    <col min="17" max="17" width="9.5" style="1" customWidth="1"/>
    <col min="18" max="16384" width="7.625" style="1"/>
  </cols>
  <sheetData>
    <row r="1" spans="1:17" ht="15" x14ac:dyDescent="0.25">
      <c r="A1" s="785" t="s">
        <v>963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5" x14ac:dyDescent="0.25">
      <c r="A2" s="786" t="s">
        <v>23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353" t="s">
        <v>612</v>
      </c>
    </row>
    <row r="3" spans="1:17" ht="15" x14ac:dyDescent="0.25">
      <c r="A3" s="786" t="s">
        <v>93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</row>
    <row r="4" spans="1:17" ht="15" x14ac:dyDescent="0.25">
      <c r="A4" s="787" t="s">
        <v>92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</row>
    <row r="5" spans="1:17" s="101" customFormat="1" ht="16.5" customHeight="1" x14ac:dyDescent="0.25">
      <c r="A5" s="788" t="s">
        <v>225</v>
      </c>
      <c r="B5" s="790" t="s">
        <v>0</v>
      </c>
      <c r="C5" s="790"/>
      <c r="D5" s="790"/>
      <c r="E5" s="472"/>
      <c r="F5" s="790" t="s">
        <v>1</v>
      </c>
      <c r="G5" s="790"/>
      <c r="H5" s="790"/>
      <c r="I5" s="472"/>
      <c r="J5" s="790" t="s">
        <v>2</v>
      </c>
      <c r="K5" s="790"/>
      <c r="L5" s="790"/>
      <c r="M5" s="472"/>
      <c r="N5" s="790" t="s">
        <v>21</v>
      </c>
      <c r="O5" s="790"/>
      <c r="P5" s="790"/>
    </row>
    <row r="6" spans="1:17" s="101" customFormat="1" ht="18.75" customHeight="1" x14ac:dyDescent="0.25">
      <c r="A6" s="789"/>
      <c r="B6" s="473" t="s">
        <v>0</v>
      </c>
      <c r="C6" s="474" t="s">
        <v>38</v>
      </c>
      <c r="D6" s="474" t="s">
        <v>39</v>
      </c>
      <c r="E6" s="475"/>
      <c r="F6" s="473" t="s">
        <v>0</v>
      </c>
      <c r="G6" s="474" t="s">
        <v>38</v>
      </c>
      <c r="H6" s="474" t="s">
        <v>39</v>
      </c>
      <c r="I6" s="475"/>
      <c r="J6" s="473" t="s">
        <v>0</v>
      </c>
      <c r="K6" s="474" t="s">
        <v>38</v>
      </c>
      <c r="L6" s="474" t="s">
        <v>39</v>
      </c>
      <c r="M6" s="475"/>
      <c r="N6" s="473" t="s">
        <v>0</v>
      </c>
      <c r="O6" s="474" t="s">
        <v>38</v>
      </c>
      <c r="P6" s="474" t="s">
        <v>39</v>
      </c>
    </row>
    <row r="7" spans="1:17" ht="6" customHeight="1" x14ac:dyDescent="0.2">
      <c r="Q7" s="4"/>
    </row>
    <row r="8" spans="1:17" s="156" customFormat="1" ht="14.25" customHeight="1" x14ac:dyDescent="0.2">
      <c r="A8" s="5" t="s">
        <v>0</v>
      </c>
      <c r="B8" s="478">
        <f>B10+B17+B19+B21+B32</f>
        <v>1023711</v>
      </c>
      <c r="C8" s="478">
        <f>C10+C17+C19+C21+C32</f>
        <v>517718</v>
      </c>
      <c r="D8" s="478">
        <f>D10+D17+D19+D21+D32</f>
        <v>505993</v>
      </c>
      <c r="E8" s="478"/>
      <c r="F8" s="478">
        <f>F10+F17+F19+F21+F32</f>
        <v>923834</v>
      </c>
      <c r="G8" s="478">
        <f>G10+G17+G19+G21+G32</f>
        <v>467171</v>
      </c>
      <c r="H8" s="478">
        <f>H10+H17+H19+H21+H32</f>
        <v>456663</v>
      </c>
      <c r="I8" s="478"/>
      <c r="J8" s="478">
        <f>J10+J17+J19+J21+J32</f>
        <v>81453</v>
      </c>
      <c r="K8" s="478">
        <f>K10+K17+K19+K21+K32</f>
        <v>41472</v>
      </c>
      <c r="L8" s="478">
        <f>L10+L17+L19+L21+L32</f>
        <v>39981</v>
      </c>
      <c r="M8" s="478"/>
      <c r="N8" s="478">
        <f>N10+N17+N19+N21+N32</f>
        <v>18424</v>
      </c>
      <c r="O8" s="478">
        <f>O10+O17+O19+O21+O32</f>
        <v>9075</v>
      </c>
      <c r="P8" s="478">
        <f>P10+P17+P19+P21+P32</f>
        <v>9349</v>
      </c>
    </row>
    <row r="9" spans="1:17" ht="6" customHeight="1" x14ac:dyDescent="0.2">
      <c r="A9" s="2"/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</row>
    <row r="10" spans="1:17" s="156" customFormat="1" ht="14.25" customHeight="1" x14ac:dyDescent="0.2">
      <c r="A10" s="5" t="s">
        <v>3</v>
      </c>
      <c r="B10" s="477">
        <f t="shared" ref="B10:D15" si="0">F10+J10+N10</f>
        <v>139225</v>
      </c>
      <c r="C10" s="477">
        <f t="shared" si="0"/>
        <v>70866</v>
      </c>
      <c r="D10" s="477">
        <f t="shared" si="0"/>
        <v>68359</v>
      </c>
      <c r="E10" s="477"/>
      <c r="F10" s="477">
        <f>SUM(F11:F15)</f>
        <v>120644</v>
      </c>
      <c r="G10" s="477">
        <f>SUM(G11:G15)</f>
        <v>61408</v>
      </c>
      <c r="H10" s="477">
        <f>SUM(H11:H15)</f>
        <v>59236</v>
      </c>
      <c r="I10" s="477"/>
      <c r="J10" s="477">
        <f>SUM(J11:J15)</f>
        <v>17454</v>
      </c>
      <c r="K10" s="477">
        <f>SUM(K11:K15)</f>
        <v>8925</v>
      </c>
      <c r="L10" s="477">
        <f>SUM(L11:L15)</f>
        <v>8529</v>
      </c>
      <c r="M10" s="477"/>
      <c r="N10" s="477">
        <f>SUM(N11:N15)</f>
        <v>1127</v>
      </c>
      <c r="O10" s="477">
        <f>SUM(O11:O15)</f>
        <v>533</v>
      </c>
      <c r="P10" s="477">
        <f>SUM(P11:P15)</f>
        <v>594</v>
      </c>
    </row>
    <row r="11" spans="1:17" ht="14.25" customHeight="1" x14ac:dyDescent="0.2">
      <c r="A11" s="6" t="s">
        <v>19</v>
      </c>
      <c r="B11" s="479">
        <f t="shared" si="0"/>
        <v>652</v>
      </c>
      <c r="C11" s="479">
        <f t="shared" si="0"/>
        <v>330</v>
      </c>
      <c r="D11" s="479">
        <f t="shared" si="0"/>
        <v>322</v>
      </c>
      <c r="E11" s="479"/>
      <c r="F11" s="479" t="s">
        <v>8</v>
      </c>
      <c r="G11" s="479" t="s">
        <v>8</v>
      </c>
      <c r="H11" s="479" t="s">
        <v>8</v>
      </c>
      <c r="I11" s="479"/>
      <c r="J11" s="479">
        <v>652</v>
      </c>
      <c r="K11" s="479">
        <v>330</v>
      </c>
      <c r="L11" s="479">
        <v>322</v>
      </c>
      <c r="M11" s="479"/>
      <c r="N11" s="479"/>
      <c r="O11" s="479"/>
      <c r="P11" s="479"/>
    </row>
    <row r="12" spans="1:17" ht="14.25" customHeight="1" x14ac:dyDescent="0.2">
      <c r="A12" s="6" t="s">
        <v>17</v>
      </c>
      <c r="B12" s="479">
        <f>F12+J12+N12</f>
        <v>1209</v>
      </c>
      <c r="C12" s="479">
        <f>G12+K12+O12</f>
        <v>643</v>
      </c>
      <c r="D12" s="479">
        <f>H12+L12+P12</f>
        <v>566</v>
      </c>
      <c r="E12" s="479"/>
      <c r="F12" s="479">
        <v>2</v>
      </c>
      <c r="G12" s="479"/>
      <c r="H12" s="479">
        <v>2</v>
      </c>
      <c r="I12" s="479"/>
      <c r="J12" s="479">
        <v>1202</v>
      </c>
      <c r="K12" s="479">
        <v>640</v>
      </c>
      <c r="L12" s="479">
        <v>562</v>
      </c>
      <c r="M12" s="479"/>
      <c r="N12" s="479">
        <v>5</v>
      </c>
      <c r="O12" s="479">
        <v>3</v>
      </c>
      <c r="P12" s="479">
        <v>2</v>
      </c>
    </row>
    <row r="13" spans="1:17" ht="14.25" customHeight="1" x14ac:dyDescent="0.2">
      <c r="A13" s="8" t="s">
        <v>4</v>
      </c>
      <c r="B13" s="479">
        <f t="shared" si="0"/>
        <v>2435</v>
      </c>
      <c r="C13" s="479">
        <f t="shared" si="0"/>
        <v>1211</v>
      </c>
      <c r="D13" s="479">
        <f t="shared" si="0"/>
        <v>1224</v>
      </c>
      <c r="E13" s="479"/>
      <c r="F13" s="479">
        <v>5</v>
      </c>
      <c r="G13" s="479">
        <v>1</v>
      </c>
      <c r="H13" s="479">
        <v>4</v>
      </c>
      <c r="I13" s="479"/>
      <c r="J13" s="479">
        <v>2331</v>
      </c>
      <c r="K13" s="479">
        <v>1162</v>
      </c>
      <c r="L13" s="479">
        <v>1169</v>
      </c>
      <c r="M13" s="479"/>
      <c r="N13" s="479">
        <v>99</v>
      </c>
      <c r="O13" s="479">
        <v>48</v>
      </c>
      <c r="P13" s="479">
        <v>51</v>
      </c>
    </row>
    <row r="14" spans="1:17" ht="14.25" customHeight="1" x14ac:dyDescent="0.2">
      <c r="A14" s="8" t="s">
        <v>5</v>
      </c>
      <c r="B14" s="479">
        <f t="shared" si="0"/>
        <v>64865</v>
      </c>
      <c r="C14" s="479">
        <f t="shared" si="0"/>
        <v>32807</v>
      </c>
      <c r="D14" s="479">
        <f t="shared" si="0"/>
        <v>32058</v>
      </c>
      <c r="E14" s="479"/>
      <c r="F14" s="479">
        <v>58317</v>
      </c>
      <c r="G14" s="479">
        <v>29521</v>
      </c>
      <c r="H14" s="479">
        <v>28796</v>
      </c>
      <c r="I14" s="479"/>
      <c r="J14" s="479">
        <v>6130</v>
      </c>
      <c r="K14" s="497">
        <v>3088</v>
      </c>
      <c r="L14" s="497">
        <v>3042</v>
      </c>
      <c r="M14" s="479"/>
      <c r="N14" s="479">
        <v>418</v>
      </c>
      <c r="O14" s="479">
        <v>198</v>
      </c>
      <c r="P14" s="479">
        <v>220</v>
      </c>
    </row>
    <row r="15" spans="1:17" ht="14.25" customHeight="1" x14ac:dyDescent="0.2">
      <c r="A15" s="77" t="s">
        <v>577</v>
      </c>
      <c r="B15" s="479">
        <f t="shared" si="0"/>
        <v>70064</v>
      </c>
      <c r="C15" s="479">
        <f t="shared" si="0"/>
        <v>35875</v>
      </c>
      <c r="D15" s="479">
        <f t="shared" si="0"/>
        <v>34189</v>
      </c>
      <c r="E15" s="479"/>
      <c r="F15" s="479">
        <v>62320</v>
      </c>
      <c r="G15" s="479">
        <v>31886</v>
      </c>
      <c r="H15" s="479">
        <v>30434</v>
      </c>
      <c r="I15" s="479"/>
      <c r="J15" s="479">
        <v>7139</v>
      </c>
      <c r="K15" s="497">
        <v>3705</v>
      </c>
      <c r="L15" s="497">
        <v>3434</v>
      </c>
      <c r="M15" s="479"/>
      <c r="N15" s="479">
        <v>605</v>
      </c>
      <c r="O15" s="479">
        <v>284</v>
      </c>
      <c r="P15" s="479">
        <v>321</v>
      </c>
    </row>
    <row r="16" spans="1:17" ht="6" customHeight="1" x14ac:dyDescent="0.2">
      <c r="A16" s="2"/>
      <c r="B16" s="480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</row>
    <row r="17" spans="1:16" s="156" customFormat="1" ht="14.25" customHeight="1" x14ac:dyDescent="0.2">
      <c r="A17" s="5" t="s">
        <v>6</v>
      </c>
      <c r="B17" s="477">
        <f>F17+J17+N17</f>
        <v>457889</v>
      </c>
      <c r="C17" s="477">
        <f>G17+K17+O17</f>
        <v>235263</v>
      </c>
      <c r="D17" s="477">
        <f>H17+L17+P17</f>
        <v>222626</v>
      </c>
      <c r="E17" s="477"/>
      <c r="F17" s="477">
        <v>416321</v>
      </c>
      <c r="G17" s="549">
        <v>214290</v>
      </c>
      <c r="H17" s="549">
        <v>202031</v>
      </c>
      <c r="I17" s="477"/>
      <c r="J17" s="477">
        <v>36730</v>
      </c>
      <c r="K17" s="477">
        <v>18742</v>
      </c>
      <c r="L17" s="477">
        <v>17988</v>
      </c>
      <c r="M17" s="477"/>
      <c r="N17" s="477">
        <v>4838</v>
      </c>
      <c r="O17" s="477">
        <v>2231</v>
      </c>
      <c r="P17" s="477">
        <v>2607</v>
      </c>
    </row>
    <row r="18" spans="1:16" ht="6" customHeight="1" x14ac:dyDescent="0.2">
      <c r="A18" s="2"/>
      <c r="B18" s="480"/>
      <c r="C18" s="480"/>
      <c r="D18" s="480"/>
      <c r="E18" s="480"/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</row>
    <row r="19" spans="1:16" s="156" customFormat="1" ht="14.25" customHeight="1" x14ac:dyDescent="0.2">
      <c r="A19" s="9" t="s">
        <v>7</v>
      </c>
      <c r="B19" s="478">
        <f>F19</f>
        <v>293</v>
      </c>
      <c r="C19" s="478">
        <f>G19</f>
        <v>90</v>
      </c>
      <c r="D19" s="478">
        <f>H19</f>
        <v>203</v>
      </c>
      <c r="E19" s="478"/>
      <c r="F19" s="478">
        <v>293</v>
      </c>
      <c r="G19" s="478">
        <v>90</v>
      </c>
      <c r="H19" s="478">
        <v>203</v>
      </c>
      <c r="I19" s="478"/>
      <c r="J19" s="478" t="s">
        <v>8</v>
      </c>
      <c r="K19" s="478" t="s">
        <v>8</v>
      </c>
      <c r="L19" s="478" t="s">
        <v>8</v>
      </c>
      <c r="M19" s="478"/>
      <c r="N19" s="478" t="s">
        <v>8</v>
      </c>
      <c r="O19" s="478" t="s">
        <v>8</v>
      </c>
      <c r="P19" s="478" t="s">
        <v>8</v>
      </c>
    </row>
    <row r="20" spans="1:16" ht="6" customHeight="1" x14ac:dyDescent="0.2">
      <c r="A20" s="2"/>
      <c r="B20" s="497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</row>
    <row r="21" spans="1:16" s="156" customFormat="1" ht="14.25" customHeight="1" x14ac:dyDescent="0.2">
      <c r="A21" s="9" t="s">
        <v>104</v>
      </c>
      <c r="B21" s="478">
        <f>+B22+B27</f>
        <v>411532</v>
      </c>
      <c r="C21" s="478">
        <f t="shared" ref="C21" si="1">+C22+C27</f>
        <v>202285</v>
      </c>
      <c r="D21" s="478">
        <f t="shared" ref="D21" si="2">+D22+D27</f>
        <v>209247</v>
      </c>
      <c r="E21" s="478"/>
      <c r="F21" s="478">
        <f>+F22+F27</f>
        <v>371919</v>
      </c>
      <c r="G21" s="478">
        <f t="shared" ref="G21:H21" si="3">+G22+G27</f>
        <v>182247</v>
      </c>
      <c r="H21" s="478">
        <f t="shared" si="3"/>
        <v>189672</v>
      </c>
      <c r="I21" s="478"/>
      <c r="J21" s="478">
        <f>+J22+J27</f>
        <v>27255</v>
      </c>
      <c r="K21" s="478">
        <f t="shared" ref="K21" si="4">+K22+K27</f>
        <v>13794</v>
      </c>
      <c r="L21" s="478">
        <f t="shared" ref="L21" si="5">+L22+L27</f>
        <v>13461</v>
      </c>
      <c r="M21" s="478"/>
      <c r="N21" s="478">
        <f>+N22+N27</f>
        <v>12358</v>
      </c>
      <c r="O21" s="478">
        <f t="shared" ref="O21" si="6">+O22+O27</f>
        <v>6244</v>
      </c>
      <c r="P21" s="478">
        <f t="shared" ref="P21" si="7">+P22+P27</f>
        <v>6114</v>
      </c>
    </row>
    <row r="22" spans="1:16" ht="14.25" customHeight="1" x14ac:dyDescent="0.2">
      <c r="A22" s="9" t="s">
        <v>10</v>
      </c>
      <c r="B22" s="496">
        <f>+C22+D22</f>
        <v>354330</v>
      </c>
      <c r="C22" s="496">
        <f>+G22+K22+O22</f>
        <v>178538</v>
      </c>
      <c r="D22" s="496">
        <f>+H22+L22+P22</f>
        <v>175792</v>
      </c>
      <c r="E22" s="496"/>
      <c r="F22" s="496">
        <f>SUM(F23:F25)</f>
        <v>315423</v>
      </c>
      <c r="G22" s="496">
        <f t="shared" ref="G22:H22" si="8">SUM(G23:G25)</f>
        <v>158907</v>
      </c>
      <c r="H22" s="496">
        <f t="shared" si="8"/>
        <v>156516</v>
      </c>
      <c r="I22" s="496"/>
      <c r="J22" s="496">
        <f>SUM(J23:J25)</f>
        <v>27187</v>
      </c>
      <c r="K22" s="496">
        <f t="shared" ref="K22" si="9">SUM(K23:K25)</f>
        <v>13748</v>
      </c>
      <c r="L22" s="496">
        <f t="shared" ref="L22" si="10">SUM(L23:L25)</f>
        <v>13439</v>
      </c>
      <c r="M22" s="496"/>
      <c r="N22" s="496">
        <f>SUM(N23:N25)</f>
        <v>11720</v>
      </c>
      <c r="O22" s="496">
        <f t="shared" ref="O22" si="11">SUM(O23:O25)</f>
        <v>5883</v>
      </c>
      <c r="P22" s="496">
        <f t="shared" ref="P22" si="12">SUM(P23:P25)</f>
        <v>5837</v>
      </c>
    </row>
    <row r="23" spans="1:16" ht="14.25" customHeight="1" x14ac:dyDescent="0.2">
      <c r="A23" s="6" t="s">
        <v>11</v>
      </c>
      <c r="B23" s="496">
        <f t="shared" ref="B23:B25" si="13">+C23+D23</f>
        <v>248190</v>
      </c>
      <c r="C23" s="496">
        <f t="shared" ref="C23:C25" si="14">+G23+K23+O23</f>
        <v>125367</v>
      </c>
      <c r="D23" s="496">
        <f t="shared" ref="D23:D25" si="15">+H23+L23+P23</f>
        <v>122823</v>
      </c>
      <c r="E23" s="496"/>
      <c r="F23" s="496">
        <v>212710</v>
      </c>
      <c r="G23" s="496">
        <v>107830</v>
      </c>
      <c r="H23" s="496">
        <v>104880</v>
      </c>
      <c r="I23" s="496"/>
      <c r="J23" s="496">
        <v>26367</v>
      </c>
      <c r="K23" s="496">
        <v>13279</v>
      </c>
      <c r="L23" s="496">
        <v>13088</v>
      </c>
      <c r="M23" s="496"/>
      <c r="N23" s="496">
        <v>9113</v>
      </c>
      <c r="O23" s="496">
        <v>4258</v>
      </c>
      <c r="P23" s="496">
        <v>4855</v>
      </c>
    </row>
    <row r="24" spans="1:16" ht="14.25" customHeight="1" x14ac:dyDescent="0.2">
      <c r="A24" s="6" t="s">
        <v>12</v>
      </c>
      <c r="B24" s="496">
        <f t="shared" si="13"/>
        <v>104817</v>
      </c>
      <c r="C24" s="496">
        <f t="shared" si="14"/>
        <v>52630</v>
      </c>
      <c r="D24" s="496">
        <f t="shared" si="15"/>
        <v>52187</v>
      </c>
      <c r="E24" s="496"/>
      <c r="F24" s="496">
        <v>101390</v>
      </c>
      <c r="G24" s="496">
        <v>50536</v>
      </c>
      <c r="H24" s="496">
        <v>50854</v>
      </c>
      <c r="I24" s="496"/>
      <c r="J24" s="496">
        <v>820</v>
      </c>
      <c r="K24" s="496">
        <v>469</v>
      </c>
      <c r="L24" s="496">
        <v>351</v>
      </c>
      <c r="M24" s="496"/>
      <c r="N24" s="496">
        <v>2607</v>
      </c>
      <c r="O24" s="496">
        <v>1625</v>
      </c>
      <c r="P24" s="496">
        <v>982</v>
      </c>
    </row>
    <row r="25" spans="1:16" ht="14.25" customHeight="1" x14ac:dyDescent="0.2">
      <c r="A25" s="6" t="s">
        <v>13</v>
      </c>
      <c r="B25" s="496">
        <f t="shared" si="13"/>
        <v>1323</v>
      </c>
      <c r="C25" s="496">
        <f t="shared" si="14"/>
        <v>541</v>
      </c>
      <c r="D25" s="496">
        <f t="shared" si="15"/>
        <v>782</v>
      </c>
      <c r="E25" s="496"/>
      <c r="F25" s="496">
        <v>1323</v>
      </c>
      <c r="G25" s="496">
        <v>541</v>
      </c>
      <c r="H25" s="496">
        <v>782</v>
      </c>
      <c r="I25" s="496"/>
      <c r="J25" s="479" t="s">
        <v>8</v>
      </c>
      <c r="K25" s="479" t="s">
        <v>8</v>
      </c>
      <c r="L25" s="479" t="s">
        <v>8</v>
      </c>
      <c r="M25" s="496"/>
      <c r="N25" s="479" t="s">
        <v>8</v>
      </c>
      <c r="O25" s="479" t="s">
        <v>8</v>
      </c>
      <c r="P25" s="479" t="s">
        <v>8</v>
      </c>
    </row>
    <row r="26" spans="1:16" ht="6" customHeight="1" x14ac:dyDescent="0.2">
      <c r="A26" s="2"/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</row>
    <row r="27" spans="1:16" ht="14.25" customHeight="1" x14ac:dyDescent="0.2">
      <c r="A27" s="5" t="s">
        <v>14</v>
      </c>
      <c r="B27" s="496">
        <f>+C27+D27</f>
        <v>57202</v>
      </c>
      <c r="C27" s="496">
        <f>+G27+K27+O27</f>
        <v>23747</v>
      </c>
      <c r="D27" s="496">
        <f>+H27+L27+P27</f>
        <v>33455</v>
      </c>
      <c r="E27" s="496"/>
      <c r="F27" s="496">
        <f>SUM(F28:F30)</f>
        <v>56496</v>
      </c>
      <c r="G27" s="496">
        <f t="shared" ref="G27" si="16">SUM(G28:G30)</f>
        <v>23340</v>
      </c>
      <c r="H27" s="496">
        <f t="shared" ref="H27" si="17">SUM(H28:H30)</f>
        <v>33156</v>
      </c>
      <c r="I27" s="496"/>
      <c r="J27" s="496">
        <f>SUM(J28:J30)</f>
        <v>68</v>
      </c>
      <c r="K27" s="496">
        <f t="shared" ref="K27" si="18">SUM(K28:K30)</f>
        <v>46</v>
      </c>
      <c r="L27" s="496">
        <f t="shared" ref="L27" si="19">SUM(L28:L30)</f>
        <v>22</v>
      </c>
      <c r="M27" s="496"/>
      <c r="N27" s="496">
        <f>SUM(N28:N30)</f>
        <v>638</v>
      </c>
      <c r="O27" s="496">
        <f t="shared" ref="O27" si="20">SUM(O28:O30)</f>
        <v>361</v>
      </c>
      <c r="P27" s="496">
        <f t="shared" ref="P27" si="21">SUM(P28:P30)</f>
        <v>277</v>
      </c>
    </row>
    <row r="28" spans="1:16" ht="14.25" customHeight="1" x14ac:dyDescent="0.2">
      <c r="A28" s="6" t="s">
        <v>11</v>
      </c>
      <c r="B28" s="496">
        <f t="shared" ref="B28:B30" si="22">+C28+D28</f>
        <v>36872</v>
      </c>
      <c r="C28" s="496">
        <f t="shared" ref="C28:C30" si="23">+G28+K28+O28</f>
        <v>16704</v>
      </c>
      <c r="D28" s="496">
        <f t="shared" ref="D28:D30" si="24">+H28+L28+P28</f>
        <v>20168</v>
      </c>
      <c r="E28" s="496"/>
      <c r="F28" s="496">
        <v>36804</v>
      </c>
      <c r="G28" s="496">
        <v>16658</v>
      </c>
      <c r="H28" s="496">
        <v>20146</v>
      </c>
      <c r="I28" s="496"/>
      <c r="J28" s="496">
        <v>68</v>
      </c>
      <c r="K28" s="496">
        <v>46</v>
      </c>
      <c r="L28" s="496">
        <v>22</v>
      </c>
      <c r="M28" s="496"/>
      <c r="N28" s="479" t="s">
        <v>8</v>
      </c>
      <c r="O28" s="479" t="s">
        <v>8</v>
      </c>
      <c r="P28" s="479" t="s">
        <v>8</v>
      </c>
    </row>
    <row r="29" spans="1:16" ht="14.25" customHeight="1" x14ac:dyDescent="0.2">
      <c r="A29" s="6" t="s">
        <v>12</v>
      </c>
      <c r="B29" s="496">
        <f t="shared" si="22"/>
        <v>1540</v>
      </c>
      <c r="C29" s="496">
        <f t="shared" si="23"/>
        <v>814</v>
      </c>
      <c r="D29" s="496">
        <f t="shared" si="24"/>
        <v>726</v>
      </c>
      <c r="E29" s="496"/>
      <c r="F29" s="496">
        <v>902</v>
      </c>
      <c r="G29" s="496">
        <v>453</v>
      </c>
      <c r="H29" s="496">
        <v>449</v>
      </c>
      <c r="I29" s="496"/>
      <c r="J29" s="479" t="s">
        <v>8</v>
      </c>
      <c r="K29" s="479" t="s">
        <v>8</v>
      </c>
      <c r="L29" s="479" t="s">
        <v>8</v>
      </c>
      <c r="M29" s="496"/>
      <c r="N29" s="496">
        <v>638</v>
      </c>
      <c r="O29" s="496">
        <v>361</v>
      </c>
      <c r="P29" s="496">
        <v>277</v>
      </c>
    </row>
    <row r="30" spans="1:16" ht="14.25" customHeight="1" x14ac:dyDescent="0.2">
      <c r="A30" s="6" t="s">
        <v>20</v>
      </c>
      <c r="B30" s="496">
        <f t="shared" si="22"/>
        <v>18790</v>
      </c>
      <c r="C30" s="496">
        <f t="shared" si="23"/>
        <v>6229</v>
      </c>
      <c r="D30" s="496">
        <f t="shared" si="24"/>
        <v>12561</v>
      </c>
      <c r="E30" s="496"/>
      <c r="F30" s="496">
        <v>18790</v>
      </c>
      <c r="G30" s="496">
        <v>6229</v>
      </c>
      <c r="H30" s="496">
        <v>12561</v>
      </c>
      <c r="I30" s="496"/>
      <c r="J30" s="479" t="s">
        <v>8</v>
      </c>
      <c r="K30" s="479" t="s">
        <v>8</v>
      </c>
      <c r="L30" s="479" t="s">
        <v>8</v>
      </c>
      <c r="M30" s="496"/>
      <c r="N30" s="479" t="s">
        <v>8</v>
      </c>
      <c r="O30" s="479" t="s">
        <v>8</v>
      </c>
      <c r="P30" s="479" t="s">
        <v>8</v>
      </c>
    </row>
    <row r="31" spans="1:16" ht="6" customHeight="1" x14ac:dyDescent="0.2">
      <c r="A31" s="2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</row>
    <row r="32" spans="1:16" s="156" customFormat="1" ht="15.75" thickBot="1" x14ac:dyDescent="0.25">
      <c r="A32" s="11" t="s">
        <v>22</v>
      </c>
      <c r="B32" s="550">
        <f>F32+J32+N32</f>
        <v>14772</v>
      </c>
      <c r="C32" s="550">
        <f>G32+K32+O32</f>
        <v>9214</v>
      </c>
      <c r="D32" s="550">
        <f>H32+L32+P32</f>
        <v>5558</v>
      </c>
      <c r="E32" s="550"/>
      <c r="F32" s="550">
        <v>14657</v>
      </c>
      <c r="G32" s="550">
        <v>9136</v>
      </c>
      <c r="H32" s="550">
        <v>5521</v>
      </c>
      <c r="I32" s="551"/>
      <c r="J32" s="550">
        <v>14</v>
      </c>
      <c r="K32" s="550">
        <v>11</v>
      </c>
      <c r="L32" s="550">
        <v>3</v>
      </c>
      <c r="M32" s="551"/>
      <c r="N32" s="550">
        <v>101</v>
      </c>
      <c r="O32" s="550">
        <v>67</v>
      </c>
      <c r="P32" s="550">
        <v>34</v>
      </c>
    </row>
    <row r="33" spans="1:16" ht="15" customHeight="1" x14ac:dyDescent="0.2">
      <c r="A33" s="142" t="s">
        <v>18</v>
      </c>
      <c r="B33" s="482"/>
      <c r="C33" s="482"/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</row>
    <row r="34" spans="1:16" ht="15" customHeight="1" x14ac:dyDescent="0.2">
      <c r="A34" s="13" t="s">
        <v>24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</row>
    <row r="35" spans="1:16" x14ac:dyDescent="0.2">
      <c r="B35" s="482"/>
      <c r="C35" s="482"/>
      <c r="D35" s="482"/>
      <c r="E35" s="482"/>
      <c r="I35" s="482"/>
      <c r="J35" s="482"/>
      <c r="K35" s="482"/>
      <c r="L35" s="482"/>
      <c r="M35" s="482"/>
      <c r="N35" s="482"/>
      <c r="O35" s="482"/>
      <c r="P35" s="482"/>
    </row>
    <row r="36" spans="1:16" x14ac:dyDescent="0.2">
      <c r="B36" s="482"/>
      <c r="C36" s="482"/>
      <c r="D36" s="482"/>
      <c r="E36" s="482"/>
      <c r="I36" s="482"/>
      <c r="J36" s="482"/>
      <c r="K36" s="482"/>
      <c r="L36" s="482"/>
      <c r="M36" s="482"/>
      <c r="N36" s="482"/>
      <c r="O36" s="482"/>
      <c r="P36" s="482"/>
    </row>
    <row r="37" spans="1:16" x14ac:dyDescent="0.2"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</row>
    <row r="38" spans="1:16" x14ac:dyDescent="0.2"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</row>
    <row r="39" spans="1:16" x14ac:dyDescent="0.2">
      <c r="B39" s="482"/>
      <c r="C39" s="482"/>
      <c r="D39" s="482"/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482"/>
    </row>
    <row r="40" spans="1:16" x14ac:dyDescent="0.2">
      <c r="B40" s="482"/>
      <c r="C40" s="482"/>
      <c r="D40" s="482"/>
      <c r="E40" s="482"/>
      <c r="F40" s="482"/>
      <c r="G40" s="482"/>
      <c r="H40" s="482"/>
      <c r="I40" s="482"/>
      <c r="J40" s="482"/>
      <c r="K40" s="482"/>
      <c r="L40" s="482"/>
      <c r="M40" s="482"/>
      <c r="N40" s="482"/>
      <c r="O40" s="482"/>
      <c r="P40" s="482"/>
    </row>
    <row r="41" spans="1:16" x14ac:dyDescent="0.2">
      <c r="B41" s="482"/>
      <c r="C41" s="482"/>
      <c r="D41" s="482"/>
      <c r="E41" s="482"/>
      <c r="F41" s="482"/>
      <c r="G41" s="482"/>
      <c r="H41" s="482"/>
      <c r="I41" s="482"/>
      <c r="J41" s="482"/>
      <c r="K41" s="482"/>
      <c r="L41" s="482"/>
      <c r="M41" s="482"/>
      <c r="N41" s="482"/>
      <c r="O41" s="482"/>
      <c r="P41" s="482"/>
    </row>
    <row r="42" spans="1:16" x14ac:dyDescent="0.2">
      <c r="B42" s="482"/>
      <c r="C42" s="482"/>
      <c r="D42" s="482"/>
      <c r="E42" s="482"/>
      <c r="F42" s="482"/>
      <c r="G42" s="482"/>
      <c r="H42" s="482"/>
      <c r="I42" s="482"/>
      <c r="J42" s="482"/>
      <c r="K42" s="482"/>
      <c r="L42" s="482"/>
      <c r="M42" s="482"/>
      <c r="N42" s="482"/>
      <c r="O42" s="482"/>
      <c r="P42" s="482"/>
    </row>
  </sheetData>
  <mergeCells count="9">
    <mergeCell ref="A4:P4"/>
    <mergeCell ref="A1:P1"/>
    <mergeCell ref="A2:P2"/>
    <mergeCell ref="A3:P3"/>
    <mergeCell ref="N5:P5"/>
    <mergeCell ref="J5:L5"/>
    <mergeCell ref="F5:H5"/>
    <mergeCell ref="B5:D5"/>
    <mergeCell ref="A5:A6"/>
  </mergeCells>
  <phoneticPr fontId="0" type="noConversion"/>
  <hyperlinks>
    <hyperlink ref="Q2" location="Contenido!A1" display="Contenido"/>
  </hyperlinks>
  <printOptions horizontalCentered="1"/>
  <pageMargins left="0.59055118110236227" right="0.59055118110236227" top="0.59055118110236227" bottom="0.59055118110236227" header="0" footer="0"/>
  <pageSetup scale="95" fitToHeight="0" orientation="landscape" r:id="rId1"/>
  <headerFooter alignWithMargins="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W42"/>
  <sheetViews>
    <sheetView showGridLines="0" zoomScaleNormal="100" zoomScaleSheetLayoutView="100" workbookViewId="0">
      <selection activeCell="L26" sqref="L26"/>
    </sheetView>
  </sheetViews>
  <sheetFormatPr baseColWidth="10" defaultColWidth="9" defaultRowHeight="12" x14ac:dyDescent="0.2"/>
  <cols>
    <col min="1" max="1" width="39.125" style="194" customWidth="1"/>
    <col min="2" max="22" width="5.75" style="194" customWidth="1"/>
    <col min="23" max="16384" width="9" style="194"/>
  </cols>
  <sheetData>
    <row r="1" spans="1:23" ht="15" customHeight="1" x14ac:dyDescent="0.25">
      <c r="A1" s="855" t="s">
        <v>840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</row>
    <row r="2" spans="1:23" ht="14.25" customHeight="1" x14ac:dyDescent="0.25">
      <c r="A2" s="855" t="s">
        <v>514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  <c r="W2" s="353" t="s">
        <v>612</v>
      </c>
    </row>
    <row r="3" spans="1:23" s="74" customFormat="1" ht="15" x14ac:dyDescent="0.25">
      <c r="A3" s="782" t="s">
        <v>794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</row>
    <row r="4" spans="1:23" ht="15" x14ac:dyDescent="0.25">
      <c r="A4" s="856" t="s">
        <v>454</v>
      </c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</row>
    <row r="5" spans="1:23" ht="15" x14ac:dyDescent="0.25">
      <c r="A5" s="857" t="s">
        <v>92</v>
      </c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7"/>
      <c r="S5" s="857"/>
      <c r="T5" s="857"/>
      <c r="U5" s="857"/>
      <c r="V5" s="857"/>
    </row>
    <row r="6" spans="1:23" s="731" customFormat="1" ht="17.25" customHeight="1" x14ac:dyDescent="0.25">
      <c r="A6" s="868" t="s">
        <v>225</v>
      </c>
      <c r="B6" s="869" t="s">
        <v>524</v>
      </c>
      <c r="C6" s="86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  <c r="R6" s="869"/>
      <c r="S6" s="869"/>
      <c r="T6" s="869"/>
      <c r="U6" s="869"/>
      <c r="V6" s="869"/>
    </row>
    <row r="7" spans="1:23" s="731" customFormat="1" ht="17.25" customHeight="1" x14ac:dyDescent="0.25">
      <c r="A7" s="868"/>
      <c r="B7" s="732">
        <v>4</v>
      </c>
      <c r="C7" s="732">
        <v>5</v>
      </c>
      <c r="D7" s="732">
        <v>6</v>
      </c>
      <c r="E7" s="733">
        <v>7</v>
      </c>
      <c r="F7" s="732">
        <v>8</v>
      </c>
      <c r="G7" s="732">
        <v>9</v>
      </c>
      <c r="H7" s="732">
        <v>10</v>
      </c>
      <c r="I7" s="732">
        <v>11</v>
      </c>
      <c r="J7" s="732">
        <v>12</v>
      </c>
      <c r="K7" s="732">
        <v>13</v>
      </c>
      <c r="L7" s="732">
        <v>14</v>
      </c>
      <c r="M7" s="732">
        <v>15</v>
      </c>
      <c r="N7" s="732">
        <v>16</v>
      </c>
      <c r="O7" s="732">
        <v>17</v>
      </c>
      <c r="P7" s="732">
        <v>18</v>
      </c>
      <c r="Q7" s="732">
        <v>19</v>
      </c>
      <c r="R7" s="732">
        <v>20</v>
      </c>
      <c r="S7" s="732">
        <v>21</v>
      </c>
      <c r="T7" s="732">
        <v>22</v>
      </c>
      <c r="U7" s="732">
        <v>23</v>
      </c>
      <c r="V7" s="732">
        <v>24</v>
      </c>
    </row>
    <row r="8" spans="1:23" s="313" customFormat="1" ht="12.75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7"/>
      <c r="Q8" s="191"/>
      <c r="R8" s="191"/>
      <c r="S8" s="191"/>
      <c r="T8" s="191"/>
      <c r="U8" s="191"/>
      <c r="V8" s="191"/>
    </row>
    <row r="9" spans="1:23" s="735" customFormat="1" ht="12.75" x14ac:dyDescent="0.2">
      <c r="A9" s="315" t="s">
        <v>525</v>
      </c>
      <c r="B9" s="734">
        <v>87.389411859022871</v>
      </c>
      <c r="C9" s="734">
        <v>93.768776389575478</v>
      </c>
      <c r="D9" s="734">
        <v>93.894694014329005</v>
      </c>
      <c r="E9" s="734">
        <v>92.064781771333443</v>
      </c>
      <c r="F9" s="734">
        <v>95.038539130622141</v>
      </c>
      <c r="G9" s="734">
        <v>97.339684861142288</v>
      </c>
      <c r="H9" s="734">
        <v>96.868003341303748</v>
      </c>
      <c r="I9" s="734">
        <v>96.924454187872726</v>
      </c>
      <c r="J9" s="734">
        <v>94.539039962055114</v>
      </c>
      <c r="K9" s="734">
        <v>92.715408130605454</v>
      </c>
      <c r="L9" s="734">
        <v>91.505748794487957</v>
      </c>
      <c r="M9" s="734">
        <v>89.039281925711904</v>
      </c>
      <c r="N9" s="734">
        <v>87.967933579762729</v>
      </c>
      <c r="O9" s="734">
        <v>60.467650708619821</v>
      </c>
      <c r="P9" s="734">
        <v>33.661365105116751</v>
      </c>
      <c r="Q9" s="734">
        <v>20.653851295522728</v>
      </c>
      <c r="R9" s="734">
        <v>15.485301288808866</v>
      </c>
      <c r="S9" s="734">
        <v>12.983362984942811</v>
      </c>
      <c r="T9" s="734">
        <v>10.980588788386234</v>
      </c>
      <c r="U9" s="734">
        <v>10.495610837856683</v>
      </c>
      <c r="V9" s="734">
        <v>9.4529973932364211</v>
      </c>
    </row>
    <row r="10" spans="1:23" s="313" customFormat="1" ht="12.75" x14ac:dyDescent="0.2">
      <c r="A10" s="81" t="s">
        <v>162</v>
      </c>
      <c r="B10" s="281">
        <v>86.386982868374702</v>
      </c>
      <c r="C10" s="281">
        <v>93.357533327409783</v>
      </c>
      <c r="D10" s="281">
        <v>1.8642581634340338</v>
      </c>
      <c r="E10" s="281">
        <v>7.155396905038941E-2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  <c r="Q10" s="281">
        <v>0</v>
      </c>
      <c r="R10" s="281">
        <v>0</v>
      </c>
      <c r="S10" s="281">
        <v>0</v>
      </c>
      <c r="T10" s="281">
        <v>0</v>
      </c>
      <c r="U10" s="281">
        <v>0</v>
      </c>
      <c r="V10" s="281">
        <v>0</v>
      </c>
    </row>
    <row r="11" spans="1:23" s="313" customFormat="1" ht="12.75" x14ac:dyDescent="0.2">
      <c r="A11" s="81" t="s">
        <v>166</v>
      </c>
      <c r="B11" s="281">
        <v>0</v>
      </c>
      <c r="C11" s="281">
        <v>0.16074647381070084</v>
      </c>
      <c r="D11" s="281">
        <v>91.994482300600168</v>
      </c>
      <c r="E11" s="281">
        <v>91.447297519898598</v>
      </c>
      <c r="F11" s="281">
        <v>94.617418811938549</v>
      </c>
      <c r="G11" s="281">
        <v>96.891881016294732</v>
      </c>
      <c r="H11" s="281">
        <v>96.401257140951813</v>
      </c>
      <c r="I11" s="281">
        <v>95.840112852063285</v>
      </c>
      <c r="J11" s="281">
        <v>36.105982081327312</v>
      </c>
      <c r="K11" s="281">
        <v>6.5247984055062265</v>
      </c>
      <c r="L11" s="281">
        <v>1.6759493807816823</v>
      </c>
      <c r="M11" s="281">
        <v>0.35722745177889997</v>
      </c>
      <c r="N11" s="281">
        <v>0.1066474341697168</v>
      </c>
      <c r="O11" s="281">
        <v>6.3381897539225462E-2</v>
      </c>
      <c r="P11" s="281">
        <v>3.6828627029668215E-2</v>
      </c>
      <c r="Q11" s="281">
        <v>1.7954294823801193E-2</v>
      </c>
      <c r="R11" s="281">
        <v>1.3460159160560847E-2</v>
      </c>
      <c r="S11" s="281">
        <v>1.6671290634614269E-2</v>
      </c>
      <c r="T11" s="281">
        <v>2.4355303955608813E-3</v>
      </c>
      <c r="U11" s="281">
        <v>7.2483500261441179E-3</v>
      </c>
      <c r="V11" s="281">
        <v>2.3564744841671243E-3</v>
      </c>
    </row>
    <row r="12" spans="1:23" s="313" customFormat="1" ht="12.75" x14ac:dyDescent="0.2">
      <c r="A12" s="81" t="s">
        <v>526</v>
      </c>
      <c r="B12" s="281">
        <v>0</v>
      </c>
      <c r="C12" s="281">
        <v>0</v>
      </c>
      <c r="D12" s="281">
        <v>0</v>
      </c>
      <c r="E12" s="281">
        <v>0</v>
      </c>
      <c r="F12" s="281">
        <v>0</v>
      </c>
      <c r="G12" s="281">
        <v>0</v>
      </c>
      <c r="H12" s="281">
        <v>0</v>
      </c>
      <c r="I12" s="281">
        <v>0.36100470421073261</v>
      </c>
      <c r="J12" s="281">
        <v>56.81071116634935</v>
      </c>
      <c r="K12" s="281">
        <v>84.201534817238837</v>
      </c>
      <c r="L12" s="281">
        <v>87.78277608243522</v>
      </c>
      <c r="M12" s="281">
        <v>84.410266124713843</v>
      </c>
      <c r="N12" s="281">
        <v>80.335217215261736</v>
      </c>
      <c r="O12" s="281">
        <v>51.224457317482774</v>
      </c>
      <c r="P12" s="281">
        <v>23.65216269238692</v>
      </c>
      <c r="Q12" s="281">
        <v>11.256060404893077</v>
      </c>
      <c r="R12" s="281">
        <v>7.7200131039980358</v>
      </c>
      <c r="S12" s="281">
        <v>6.2183914067111221</v>
      </c>
      <c r="T12" s="281">
        <v>4.9818774241197827</v>
      </c>
      <c r="U12" s="281">
        <v>4.6159909083161121</v>
      </c>
      <c r="V12" s="281">
        <v>4.009541334810363</v>
      </c>
    </row>
    <row r="13" spans="1:23" s="313" customFormat="1" ht="15.75" customHeight="1" x14ac:dyDescent="0.2">
      <c r="A13" s="81" t="s">
        <v>319</v>
      </c>
      <c r="B13" s="281">
        <v>1.0024289906481711</v>
      </c>
      <c r="C13" s="281">
        <v>0.25049658835500882</v>
      </c>
      <c r="D13" s="281">
        <v>3.5953550294799227E-2</v>
      </c>
      <c r="E13" s="281">
        <v>0.54593028238445251</v>
      </c>
      <c r="F13" s="281">
        <v>0.41980019229272475</v>
      </c>
      <c r="G13" s="281">
        <v>0.43573727417800118</v>
      </c>
      <c r="H13" s="281">
        <v>0.39827145838413641</v>
      </c>
      <c r="I13" s="281">
        <v>0.46320088885862382</v>
      </c>
      <c r="J13" s="281">
        <v>1.1924053513205912</v>
      </c>
      <c r="K13" s="281">
        <v>1.738628100376306</v>
      </c>
      <c r="L13" s="281">
        <v>1.7316784356170831</v>
      </c>
      <c r="M13" s="281">
        <v>1.738597483942935</v>
      </c>
      <c r="N13" s="281">
        <v>1.8629551791672048</v>
      </c>
      <c r="O13" s="281">
        <v>1.4894745921717985</v>
      </c>
      <c r="P13" s="281">
        <v>1.2235288313189774</v>
      </c>
      <c r="Q13" s="281">
        <v>0.75023303370883565</v>
      </c>
      <c r="R13" s="281">
        <v>0.36342429733514287</v>
      </c>
      <c r="S13" s="281">
        <v>0.22506242356729261</v>
      </c>
      <c r="T13" s="281">
        <v>8.037250305350907E-2</v>
      </c>
      <c r="U13" s="281">
        <v>6.5235150235297065E-2</v>
      </c>
      <c r="V13" s="281">
        <v>5.6555387620010986E-2</v>
      </c>
    </row>
    <row r="14" spans="1:23" s="313" customFormat="1" ht="12.75" x14ac:dyDescent="0.2">
      <c r="A14" s="81" t="s">
        <v>167</v>
      </c>
      <c r="B14" s="281">
        <v>0</v>
      </c>
      <c r="C14" s="281">
        <v>0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5.4331171373216726E-3</v>
      </c>
      <c r="N14" s="281">
        <v>5.3998700845426222E-3</v>
      </c>
      <c r="O14" s="281">
        <v>2.6409123974677276E-3</v>
      </c>
      <c r="P14" s="281">
        <v>2.7280464466420901E-3</v>
      </c>
      <c r="Q14" s="281">
        <v>5.129798521086055E-3</v>
      </c>
      <c r="R14" s="281">
        <v>2.4473016655565177E-3</v>
      </c>
      <c r="S14" s="281">
        <v>3.5724194217030573E-3</v>
      </c>
      <c r="T14" s="281">
        <v>2.4355303955608813E-3</v>
      </c>
      <c r="U14" s="281">
        <v>6.0402916884534311E-3</v>
      </c>
      <c r="V14" s="281">
        <v>3.5347117262506866E-3</v>
      </c>
    </row>
    <row r="15" spans="1:23" s="313" customFormat="1" ht="12.75" x14ac:dyDescent="0.2">
      <c r="A15" s="81" t="s">
        <v>523</v>
      </c>
      <c r="B15" s="281">
        <v>0</v>
      </c>
      <c r="C15" s="281">
        <v>0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8.835094059270833E-2</v>
      </c>
      <c r="M15" s="281">
        <v>1.7358809253742744</v>
      </c>
      <c r="N15" s="281">
        <v>3.7488598061937153</v>
      </c>
      <c r="O15" s="281">
        <v>4.8341901435646752</v>
      </c>
      <c r="P15" s="281">
        <v>5.1382754822503767</v>
      </c>
      <c r="Q15" s="281">
        <v>4.6424676615828799</v>
      </c>
      <c r="R15" s="281">
        <v>4.0417187006665891</v>
      </c>
      <c r="S15" s="281">
        <v>3.6700655525629413</v>
      </c>
      <c r="T15" s="281">
        <v>3.432880092543062</v>
      </c>
      <c r="U15" s="281">
        <v>3.3463215954032011</v>
      </c>
      <c r="V15" s="281">
        <v>3.1305763522160248</v>
      </c>
    </row>
    <row r="16" spans="1:23" s="313" customFormat="1" ht="12.75" x14ac:dyDescent="0.2">
      <c r="A16" s="81" t="s">
        <v>168</v>
      </c>
      <c r="B16" s="281">
        <v>0</v>
      </c>
      <c r="C16" s="281">
        <v>0</v>
      </c>
      <c r="D16" s="281">
        <v>0</v>
      </c>
      <c r="E16" s="281">
        <v>0</v>
      </c>
      <c r="F16" s="281">
        <v>1.3201263908576249E-3</v>
      </c>
      <c r="G16" s="281">
        <v>1.2066570669544648E-2</v>
      </c>
      <c r="H16" s="281">
        <v>6.8474741967798902E-2</v>
      </c>
      <c r="I16" s="281">
        <v>0.26013574274008677</v>
      </c>
      <c r="J16" s="281">
        <v>0.42214786402962107</v>
      </c>
      <c r="K16" s="281">
        <v>0.22144770345960529</v>
      </c>
      <c r="L16" s="281">
        <v>5.7088300075288451E-2</v>
      </c>
      <c r="M16" s="281">
        <v>1.2224513558973764E-2</v>
      </c>
      <c r="N16" s="281">
        <v>2.6999350422713111E-3</v>
      </c>
      <c r="O16" s="281">
        <v>0</v>
      </c>
      <c r="P16" s="281">
        <v>0</v>
      </c>
      <c r="Q16" s="281">
        <v>0</v>
      </c>
      <c r="R16" s="281">
        <v>0</v>
      </c>
      <c r="S16" s="281">
        <v>0</v>
      </c>
      <c r="T16" s="281">
        <v>0</v>
      </c>
      <c r="U16" s="281">
        <v>0</v>
      </c>
      <c r="V16" s="281">
        <v>0</v>
      </c>
    </row>
    <row r="17" spans="1:22" s="313" customFormat="1" ht="12.75" x14ac:dyDescent="0.2">
      <c r="A17" s="81" t="s">
        <v>522</v>
      </c>
      <c r="B17" s="281">
        <v>0</v>
      </c>
      <c r="C17" s="281">
        <v>0</v>
      </c>
      <c r="D17" s="281"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3.8967495141195795E-3</v>
      </c>
      <c r="K17" s="281">
        <v>1.31814109202146E-2</v>
      </c>
      <c r="L17" s="281">
        <v>4.8932828635961531E-2</v>
      </c>
      <c r="M17" s="281">
        <v>0.12224513558973762</v>
      </c>
      <c r="N17" s="281">
        <v>0.19034542048012745</v>
      </c>
      <c r="O17" s="281">
        <v>0.19938888600881344</v>
      </c>
      <c r="P17" s="281">
        <v>0.19914739060487258</v>
      </c>
      <c r="Q17" s="281">
        <v>0.21929888677642886</v>
      </c>
      <c r="R17" s="281">
        <v>0.20434968907396922</v>
      </c>
      <c r="S17" s="281">
        <v>0.27150387604943238</v>
      </c>
      <c r="T17" s="281">
        <v>0.28617482147840356</v>
      </c>
      <c r="U17" s="281">
        <v>0.33221604286493872</v>
      </c>
      <c r="V17" s="281">
        <v>0.35229293538298512</v>
      </c>
    </row>
    <row r="18" spans="1:22" s="313" customFormat="1" ht="12.75" x14ac:dyDescent="0.2">
      <c r="A18" s="81" t="s">
        <v>519</v>
      </c>
      <c r="B18" s="281">
        <v>0</v>
      </c>
      <c r="C18" s="281">
        <v>0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3.8967495141195795E-3</v>
      </c>
      <c r="K18" s="281">
        <v>1.186326982819314E-2</v>
      </c>
      <c r="L18" s="281">
        <v>0.10738037395113781</v>
      </c>
      <c r="M18" s="281">
        <v>0.3966175510244821</v>
      </c>
      <c r="N18" s="281">
        <v>0.67633372808896353</v>
      </c>
      <c r="O18" s="281">
        <v>0.80943964982385863</v>
      </c>
      <c r="P18" s="281">
        <v>0.82523405010923223</v>
      </c>
      <c r="Q18" s="281">
        <v>0.93362333083766202</v>
      </c>
      <c r="R18" s="281">
        <v>0.86389748794145071</v>
      </c>
      <c r="S18" s="281">
        <v>0.81332082167439612</v>
      </c>
      <c r="T18" s="281">
        <v>0.80737832612843219</v>
      </c>
      <c r="U18" s="281">
        <v>0.89033899487803581</v>
      </c>
      <c r="V18" s="281">
        <v>0.8318354929109949</v>
      </c>
    </row>
    <row r="19" spans="1:22" s="313" customFormat="1" ht="15.75" customHeight="1" x14ac:dyDescent="0.2">
      <c r="A19" s="81" t="s">
        <v>521</v>
      </c>
      <c r="B19" s="281">
        <v>0</v>
      </c>
      <c r="C19" s="281">
        <v>0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4.1848993155205322E-2</v>
      </c>
      <c r="O19" s="281">
        <v>0.18750478022020867</v>
      </c>
      <c r="P19" s="281">
        <v>0.45149168691926594</v>
      </c>
      <c r="Q19" s="281">
        <v>0.61942317142114123</v>
      </c>
      <c r="R19" s="281">
        <v>0.68524446635582492</v>
      </c>
      <c r="S19" s="281">
        <v>0.69066775486259113</v>
      </c>
      <c r="T19" s="281">
        <v>0.70995711030599695</v>
      </c>
      <c r="U19" s="281">
        <v>0.6438950939891358</v>
      </c>
      <c r="V19" s="281">
        <v>0.66452580453512911</v>
      </c>
    </row>
    <row r="20" spans="1:22" s="313" customFormat="1" ht="12.75" x14ac:dyDescent="0.2">
      <c r="A20" s="81" t="s">
        <v>234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3.95442327606438E-3</v>
      </c>
      <c r="L20" s="281">
        <v>1.3592452398878204E-2</v>
      </c>
      <c r="M20" s="281">
        <v>0.26078962259144028</v>
      </c>
      <c r="N20" s="281">
        <v>0.99762599811924946</v>
      </c>
      <c r="O20" s="281">
        <v>1.6571725294109991</v>
      </c>
      <c r="P20" s="281">
        <v>2.1019597871377305</v>
      </c>
      <c r="Q20" s="281">
        <v>2.1365610840323424</v>
      </c>
      <c r="R20" s="281">
        <v>1.4940776668222542</v>
      </c>
      <c r="S20" s="281">
        <v>0.9752705021249346</v>
      </c>
      <c r="T20" s="281">
        <v>0.57600293855014839</v>
      </c>
      <c r="U20" s="281">
        <v>0.44577352660786324</v>
      </c>
      <c r="V20" s="281">
        <v>0.25567748153213299</v>
      </c>
    </row>
    <row r="21" spans="1:22" s="313" customFormat="1" ht="12.75" x14ac:dyDescent="0.2">
      <c r="A21" s="81" t="s">
        <v>191</v>
      </c>
      <c r="B21" s="281">
        <v>0</v>
      </c>
      <c r="C21" s="281">
        <v>0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3.0008510913062988E-2</v>
      </c>
      <c r="Q21" s="281">
        <v>7.3099628925476293E-2</v>
      </c>
      <c r="R21" s="281">
        <v>9.6668415789482445E-2</v>
      </c>
      <c r="S21" s="281">
        <v>9.8836937333784583E-2</v>
      </c>
      <c r="T21" s="281">
        <v>0.10107451141577657</v>
      </c>
      <c r="U21" s="281">
        <v>0.142550883847501</v>
      </c>
      <c r="V21" s="281">
        <v>0.14610141801836171</v>
      </c>
    </row>
    <row r="22" spans="1:22" s="313" customFormat="1" ht="12.75" x14ac:dyDescent="0.2">
      <c r="A22" s="315"/>
      <c r="B22" s="324"/>
      <c r="C22" s="318"/>
      <c r="D22" s="318"/>
      <c r="E22" s="318"/>
      <c r="F22" s="319"/>
      <c r="G22" s="319"/>
      <c r="H22" s="319"/>
      <c r="I22" s="320"/>
      <c r="J22" s="320"/>
      <c r="K22" s="320"/>
      <c r="L22" s="320"/>
      <c r="M22" s="320"/>
      <c r="N22" s="320"/>
      <c r="O22" s="320"/>
      <c r="P22" s="321"/>
      <c r="Q22" s="321"/>
      <c r="R22" s="321"/>
      <c r="S22" s="321"/>
      <c r="T22" s="321"/>
      <c r="U22" s="321"/>
      <c r="V22" s="321"/>
    </row>
    <row r="23" spans="1:22" s="735" customFormat="1" ht="12.75" x14ac:dyDescent="0.2">
      <c r="A23" s="315" t="s">
        <v>516</v>
      </c>
      <c r="B23" s="737">
        <v>64773</v>
      </c>
      <c r="C23" s="737">
        <v>70000</v>
      </c>
      <c r="D23" s="737">
        <v>70512</v>
      </c>
      <c r="E23" s="737">
        <v>69479</v>
      </c>
      <c r="F23" s="737">
        <v>71992</v>
      </c>
      <c r="G23" s="737">
        <v>72602</v>
      </c>
      <c r="H23" s="737">
        <v>69318</v>
      </c>
      <c r="I23" s="737">
        <v>73028</v>
      </c>
      <c r="J23" s="737">
        <v>72783</v>
      </c>
      <c r="K23" s="737">
        <v>70338</v>
      </c>
      <c r="L23" s="737">
        <v>67321</v>
      </c>
      <c r="M23" s="737">
        <v>65553</v>
      </c>
      <c r="N23" s="737">
        <v>65163</v>
      </c>
      <c r="O23" s="737">
        <v>45793</v>
      </c>
      <c r="P23" s="737">
        <v>24678</v>
      </c>
      <c r="Q23" s="737">
        <v>16105</v>
      </c>
      <c r="R23" s="737">
        <v>12655</v>
      </c>
      <c r="S23" s="737">
        <v>10903</v>
      </c>
      <c r="T23" s="737">
        <v>9017</v>
      </c>
      <c r="U23" s="737">
        <v>8688</v>
      </c>
      <c r="V23" s="737">
        <v>8023</v>
      </c>
    </row>
    <row r="24" spans="1:22" s="313" customFormat="1" ht="12.75" x14ac:dyDescent="0.2">
      <c r="A24" s="81" t="s">
        <v>162</v>
      </c>
      <c r="B24" s="738">
        <v>64030</v>
      </c>
      <c r="C24" s="738">
        <v>69693</v>
      </c>
      <c r="D24" s="738">
        <v>1400</v>
      </c>
      <c r="E24" s="738">
        <v>54</v>
      </c>
      <c r="F24" s="738"/>
      <c r="G24" s="738"/>
      <c r="H24" s="738"/>
      <c r="I24" s="738"/>
      <c r="J24" s="738"/>
      <c r="K24" s="738"/>
      <c r="L24" s="738"/>
      <c r="M24" s="738"/>
      <c r="N24" s="738"/>
      <c r="O24" s="738"/>
      <c r="P24" s="738"/>
      <c r="Q24" s="738"/>
      <c r="R24" s="738"/>
      <c r="S24" s="738"/>
      <c r="T24" s="738"/>
      <c r="U24" s="738"/>
      <c r="V24" s="738"/>
    </row>
    <row r="25" spans="1:22" s="313" customFormat="1" ht="12.75" x14ac:dyDescent="0.2">
      <c r="A25" s="81" t="s">
        <v>166</v>
      </c>
      <c r="B25" s="738"/>
      <c r="C25" s="738">
        <v>120</v>
      </c>
      <c r="D25" s="738">
        <v>69085</v>
      </c>
      <c r="E25" s="738">
        <v>69013</v>
      </c>
      <c r="F25" s="738">
        <v>71673</v>
      </c>
      <c r="G25" s="738">
        <v>72268</v>
      </c>
      <c r="H25" s="738">
        <v>68984</v>
      </c>
      <c r="I25" s="738">
        <v>72211</v>
      </c>
      <c r="J25" s="738">
        <v>27797</v>
      </c>
      <c r="K25" s="738">
        <v>4950</v>
      </c>
      <c r="L25" s="738">
        <v>1233</v>
      </c>
      <c r="M25" s="738">
        <v>263</v>
      </c>
      <c r="N25" s="738">
        <v>79</v>
      </c>
      <c r="O25" s="738">
        <v>48</v>
      </c>
      <c r="P25" s="738">
        <v>27</v>
      </c>
      <c r="Q25" s="738">
        <v>14</v>
      </c>
      <c r="R25" s="738">
        <v>11</v>
      </c>
      <c r="S25" s="738">
        <v>14</v>
      </c>
      <c r="T25" s="738">
        <v>2</v>
      </c>
      <c r="U25" s="738">
        <v>6</v>
      </c>
      <c r="V25" s="738">
        <v>2</v>
      </c>
    </row>
    <row r="26" spans="1:22" s="313" customFormat="1" ht="12.75" x14ac:dyDescent="0.2">
      <c r="A26" s="81" t="s">
        <v>526</v>
      </c>
      <c r="B26" s="738"/>
      <c r="C26" s="738"/>
      <c r="D26" s="738"/>
      <c r="E26" s="738"/>
      <c r="F26" s="738"/>
      <c r="G26" s="738"/>
      <c r="H26" s="738"/>
      <c r="I26" s="738">
        <v>272</v>
      </c>
      <c r="J26" s="738">
        <v>43737</v>
      </c>
      <c r="K26" s="738">
        <v>63879</v>
      </c>
      <c r="L26" s="738">
        <v>64582</v>
      </c>
      <c r="M26" s="738">
        <v>62145</v>
      </c>
      <c r="N26" s="738">
        <v>59509</v>
      </c>
      <c r="O26" s="738">
        <v>38793</v>
      </c>
      <c r="P26" s="738">
        <v>17340</v>
      </c>
      <c r="Q26" s="738">
        <v>8777</v>
      </c>
      <c r="R26" s="738">
        <v>6309</v>
      </c>
      <c r="S26" s="738">
        <v>5222</v>
      </c>
      <c r="T26" s="738">
        <v>4091</v>
      </c>
      <c r="U26" s="738">
        <v>3821</v>
      </c>
      <c r="V26" s="738">
        <v>3403</v>
      </c>
    </row>
    <row r="27" spans="1:22" s="313" customFormat="1" ht="15.75" customHeight="1" x14ac:dyDescent="0.2">
      <c r="A27" s="81" t="s">
        <v>319</v>
      </c>
      <c r="B27" s="738">
        <v>743</v>
      </c>
      <c r="C27" s="738">
        <v>187</v>
      </c>
      <c r="D27" s="738">
        <v>27</v>
      </c>
      <c r="E27" s="738">
        <v>412</v>
      </c>
      <c r="F27" s="738">
        <v>318</v>
      </c>
      <c r="G27" s="738">
        <v>325</v>
      </c>
      <c r="H27" s="738">
        <v>285</v>
      </c>
      <c r="I27" s="738">
        <v>349</v>
      </c>
      <c r="J27" s="738">
        <v>918</v>
      </c>
      <c r="K27" s="738">
        <v>1319</v>
      </c>
      <c r="L27" s="738">
        <v>1274</v>
      </c>
      <c r="M27" s="738">
        <v>1280</v>
      </c>
      <c r="N27" s="738">
        <v>1380</v>
      </c>
      <c r="O27" s="738">
        <v>1128</v>
      </c>
      <c r="P27" s="738">
        <v>897</v>
      </c>
      <c r="Q27" s="738">
        <v>585</v>
      </c>
      <c r="R27" s="738">
        <v>297</v>
      </c>
      <c r="S27" s="738">
        <v>189</v>
      </c>
      <c r="T27" s="738">
        <v>66</v>
      </c>
      <c r="U27" s="738">
        <v>54</v>
      </c>
      <c r="V27" s="738">
        <v>48</v>
      </c>
    </row>
    <row r="28" spans="1:22" s="313" customFormat="1" ht="12.75" x14ac:dyDescent="0.2">
      <c r="A28" s="81" t="s">
        <v>167</v>
      </c>
      <c r="B28" s="738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>
        <v>4</v>
      </c>
      <c r="N28" s="738">
        <v>4</v>
      </c>
      <c r="O28" s="738">
        <v>2</v>
      </c>
      <c r="P28" s="738">
        <v>2</v>
      </c>
      <c r="Q28" s="738">
        <v>4</v>
      </c>
      <c r="R28" s="738">
        <v>2</v>
      </c>
      <c r="S28" s="738">
        <v>3</v>
      </c>
      <c r="T28" s="738">
        <v>2</v>
      </c>
      <c r="U28" s="738">
        <v>5</v>
      </c>
      <c r="V28" s="738">
        <v>3</v>
      </c>
    </row>
    <row r="29" spans="1:22" s="313" customFormat="1" ht="12.75" x14ac:dyDescent="0.2">
      <c r="A29" s="81" t="s">
        <v>523</v>
      </c>
      <c r="B29" s="738"/>
      <c r="C29" s="738"/>
      <c r="D29" s="738"/>
      <c r="E29" s="738"/>
      <c r="F29" s="738"/>
      <c r="G29" s="738"/>
      <c r="H29" s="738"/>
      <c r="I29" s="738"/>
      <c r="J29" s="738"/>
      <c r="K29" s="738"/>
      <c r="L29" s="738">
        <v>65</v>
      </c>
      <c r="M29" s="738">
        <v>1278</v>
      </c>
      <c r="N29" s="738">
        <v>2777</v>
      </c>
      <c r="O29" s="738">
        <v>3661</v>
      </c>
      <c r="P29" s="738">
        <v>3767</v>
      </c>
      <c r="Q29" s="738">
        <v>3620</v>
      </c>
      <c r="R29" s="738">
        <v>3303</v>
      </c>
      <c r="S29" s="738">
        <v>3082</v>
      </c>
      <c r="T29" s="738">
        <v>2819</v>
      </c>
      <c r="U29" s="738">
        <v>2770</v>
      </c>
      <c r="V29" s="738">
        <v>2657</v>
      </c>
    </row>
    <row r="30" spans="1:22" s="313" customFormat="1" ht="12.75" x14ac:dyDescent="0.2">
      <c r="A30" s="81" t="s">
        <v>168</v>
      </c>
      <c r="B30" s="738"/>
      <c r="C30" s="738"/>
      <c r="D30" s="738"/>
      <c r="E30" s="738"/>
      <c r="F30" s="738">
        <v>1</v>
      </c>
      <c r="G30" s="738">
        <v>9</v>
      </c>
      <c r="H30" s="738">
        <v>49</v>
      </c>
      <c r="I30" s="738">
        <v>196</v>
      </c>
      <c r="J30" s="738">
        <v>325</v>
      </c>
      <c r="K30" s="738">
        <v>168</v>
      </c>
      <c r="L30" s="738">
        <v>42</v>
      </c>
      <c r="M30" s="738">
        <v>9</v>
      </c>
      <c r="N30" s="738">
        <v>2</v>
      </c>
      <c r="O30" s="738"/>
      <c r="P30" s="738"/>
      <c r="Q30" s="738"/>
      <c r="R30" s="738"/>
      <c r="S30" s="738"/>
      <c r="T30" s="738"/>
      <c r="U30" s="738"/>
      <c r="V30" s="738"/>
    </row>
    <row r="31" spans="1:22" s="313" customFormat="1" ht="12.75" x14ac:dyDescent="0.2">
      <c r="A31" s="81" t="s">
        <v>522</v>
      </c>
      <c r="B31" s="738"/>
      <c r="C31" s="738"/>
      <c r="D31" s="738"/>
      <c r="E31" s="738"/>
      <c r="F31" s="738"/>
      <c r="G31" s="738"/>
      <c r="H31" s="738"/>
      <c r="I31" s="738"/>
      <c r="J31" s="738">
        <v>3</v>
      </c>
      <c r="K31" s="738">
        <v>10</v>
      </c>
      <c r="L31" s="738">
        <v>36</v>
      </c>
      <c r="M31" s="738">
        <v>90</v>
      </c>
      <c r="N31" s="738">
        <v>141</v>
      </c>
      <c r="O31" s="738">
        <v>151</v>
      </c>
      <c r="P31" s="738">
        <v>146</v>
      </c>
      <c r="Q31" s="738">
        <v>171</v>
      </c>
      <c r="R31" s="738">
        <v>167</v>
      </c>
      <c r="S31" s="738">
        <v>228</v>
      </c>
      <c r="T31" s="738">
        <v>235</v>
      </c>
      <c r="U31" s="738">
        <v>275</v>
      </c>
      <c r="V31" s="738">
        <v>299</v>
      </c>
    </row>
    <row r="32" spans="1:22" s="313" customFormat="1" ht="12.75" x14ac:dyDescent="0.2">
      <c r="A32" s="81" t="s">
        <v>519</v>
      </c>
      <c r="B32" s="738"/>
      <c r="C32" s="738"/>
      <c r="D32" s="738"/>
      <c r="E32" s="738"/>
      <c r="F32" s="738"/>
      <c r="G32" s="738"/>
      <c r="H32" s="738"/>
      <c r="I32" s="738"/>
      <c r="J32" s="738">
        <v>3</v>
      </c>
      <c r="K32" s="738">
        <v>9</v>
      </c>
      <c r="L32" s="738">
        <v>79</v>
      </c>
      <c r="M32" s="738">
        <v>292</v>
      </c>
      <c r="N32" s="738">
        <v>501</v>
      </c>
      <c r="O32" s="738">
        <v>613</v>
      </c>
      <c r="P32" s="738">
        <v>605</v>
      </c>
      <c r="Q32" s="738">
        <v>728</v>
      </c>
      <c r="R32" s="738">
        <v>706</v>
      </c>
      <c r="S32" s="738">
        <v>683</v>
      </c>
      <c r="T32" s="738">
        <v>663</v>
      </c>
      <c r="U32" s="738">
        <v>737</v>
      </c>
      <c r="V32" s="738">
        <v>706</v>
      </c>
    </row>
    <row r="33" spans="1:22" s="313" customFormat="1" ht="15.75" customHeight="1" x14ac:dyDescent="0.2">
      <c r="A33" s="81" t="s">
        <v>521</v>
      </c>
      <c r="B33" s="738"/>
      <c r="C33" s="738"/>
      <c r="D33" s="738"/>
      <c r="E33" s="738"/>
      <c r="F33" s="738"/>
      <c r="G33" s="738"/>
      <c r="H33" s="738"/>
      <c r="I33" s="738"/>
      <c r="J33" s="738"/>
      <c r="K33" s="738"/>
      <c r="L33" s="738"/>
      <c r="M33" s="738"/>
      <c r="N33" s="738">
        <v>31</v>
      </c>
      <c r="O33" s="738">
        <v>142</v>
      </c>
      <c r="P33" s="738">
        <v>331</v>
      </c>
      <c r="Q33" s="738">
        <v>483</v>
      </c>
      <c r="R33" s="738">
        <v>560</v>
      </c>
      <c r="S33" s="738">
        <v>580</v>
      </c>
      <c r="T33" s="738">
        <v>583</v>
      </c>
      <c r="U33" s="738">
        <v>533</v>
      </c>
      <c r="V33" s="738">
        <v>564</v>
      </c>
    </row>
    <row r="34" spans="1:22" s="313" customFormat="1" ht="12.75" x14ac:dyDescent="0.2">
      <c r="A34" s="81" t="s">
        <v>234</v>
      </c>
      <c r="B34" s="738"/>
      <c r="C34" s="738"/>
      <c r="D34" s="738"/>
      <c r="E34" s="738"/>
      <c r="F34" s="738"/>
      <c r="G34" s="738"/>
      <c r="H34" s="738"/>
      <c r="I34" s="738"/>
      <c r="J34" s="738"/>
      <c r="K34" s="738">
        <v>3</v>
      </c>
      <c r="L34" s="738">
        <v>10</v>
      </c>
      <c r="M34" s="738">
        <v>192</v>
      </c>
      <c r="N34" s="738">
        <v>739</v>
      </c>
      <c r="O34" s="738">
        <v>1255</v>
      </c>
      <c r="P34" s="738">
        <v>1541</v>
      </c>
      <c r="Q34" s="738">
        <v>1666</v>
      </c>
      <c r="R34" s="738">
        <v>1221</v>
      </c>
      <c r="S34" s="738">
        <v>819</v>
      </c>
      <c r="T34" s="738">
        <v>473</v>
      </c>
      <c r="U34" s="738">
        <v>369</v>
      </c>
      <c r="V34" s="738">
        <v>217</v>
      </c>
    </row>
    <row r="35" spans="1:22" s="325" customFormat="1" ht="12.75" x14ac:dyDescent="0.2">
      <c r="A35" s="88" t="s">
        <v>191</v>
      </c>
      <c r="B35" s="738"/>
      <c r="C35" s="738"/>
      <c r="D35" s="738"/>
      <c r="E35" s="738"/>
      <c r="F35" s="738"/>
      <c r="G35" s="738"/>
      <c r="H35" s="738"/>
      <c r="I35" s="738"/>
      <c r="J35" s="738"/>
      <c r="K35" s="738"/>
      <c r="L35" s="738"/>
      <c r="M35" s="738"/>
      <c r="N35" s="738"/>
      <c r="O35" s="738"/>
      <c r="P35" s="738">
        <v>22</v>
      </c>
      <c r="Q35" s="738">
        <v>57</v>
      </c>
      <c r="R35" s="738">
        <v>79</v>
      </c>
      <c r="S35" s="738">
        <v>83</v>
      </c>
      <c r="T35" s="738">
        <v>83</v>
      </c>
      <c r="U35" s="738">
        <v>118</v>
      </c>
      <c r="V35" s="738">
        <v>124</v>
      </c>
    </row>
    <row r="36" spans="1:22" s="313" customFormat="1" ht="15" x14ac:dyDescent="0.25">
      <c r="A36" s="314"/>
      <c r="B36" s="739"/>
      <c r="C36" s="740"/>
      <c r="D36" s="740"/>
      <c r="E36" s="740"/>
      <c r="F36" s="741"/>
      <c r="G36" s="741"/>
      <c r="H36" s="741"/>
      <c r="I36" s="742"/>
      <c r="J36" s="742"/>
      <c r="K36" s="742"/>
      <c r="L36" s="742"/>
      <c r="M36" s="742"/>
      <c r="N36" s="742"/>
      <c r="O36" s="742"/>
      <c r="P36" s="743"/>
      <c r="Q36" s="743"/>
      <c r="R36" s="743"/>
      <c r="S36" s="743"/>
      <c r="T36" s="743"/>
      <c r="U36" s="743"/>
      <c r="V36" s="743"/>
    </row>
    <row r="37" spans="1:22" s="735" customFormat="1" ht="13.5" thickBot="1" x14ac:dyDescent="0.25">
      <c r="A37" s="315" t="s">
        <v>515</v>
      </c>
      <c r="B37" s="744">
        <v>74119.963302295931</v>
      </c>
      <c r="C37" s="744">
        <v>74651.715309982523</v>
      </c>
      <c r="D37" s="744">
        <v>75096.895240149955</v>
      </c>
      <c r="E37" s="744">
        <v>75467.51174903012</v>
      </c>
      <c r="F37" s="744">
        <v>75750.322614969191</v>
      </c>
      <c r="G37" s="744">
        <v>74586.228734527685</v>
      </c>
      <c r="H37" s="744">
        <v>71559.232779647224</v>
      </c>
      <c r="I37" s="744">
        <v>75345.278559368278</v>
      </c>
      <c r="J37" s="744">
        <v>76987.242549969538</v>
      </c>
      <c r="K37" s="744">
        <v>75864.412850253473</v>
      </c>
      <c r="L37" s="744">
        <v>73570.24109074907</v>
      </c>
      <c r="M37" s="744">
        <v>73622.561393400276</v>
      </c>
      <c r="N37" s="744">
        <v>74075.856221989205</v>
      </c>
      <c r="O37" s="744">
        <v>75731.40259850063</v>
      </c>
      <c r="P37" s="737">
        <v>73312.534779668757</v>
      </c>
      <c r="Q37" s="559">
        <v>77975.772022195131</v>
      </c>
      <c r="R37" s="559">
        <v>81722.659210678015</v>
      </c>
      <c r="S37" s="559">
        <v>83976.701665389235</v>
      </c>
      <c r="T37" s="559">
        <v>82117.636620150559</v>
      </c>
      <c r="U37" s="559">
        <v>82777.459399153784</v>
      </c>
      <c r="V37" s="559">
        <v>84872.550644522795</v>
      </c>
    </row>
    <row r="38" spans="1:22" s="388" customFormat="1" ht="15" customHeight="1" x14ac:dyDescent="0.2">
      <c r="A38" s="373" t="s">
        <v>800</v>
      </c>
      <c r="B38" s="373"/>
      <c r="C38" s="373"/>
      <c r="D38" s="373"/>
      <c r="E38" s="373"/>
      <c r="F38" s="373"/>
      <c r="G38" s="373"/>
      <c r="H38" s="37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</row>
    <row r="39" spans="1:22" s="378" customFormat="1" ht="15" customHeight="1" x14ac:dyDescent="0.2">
      <c r="A39" s="377" t="s">
        <v>520</v>
      </c>
      <c r="B39" s="380"/>
      <c r="C39" s="380"/>
      <c r="D39" s="380"/>
      <c r="E39" s="380"/>
      <c r="F39" s="380"/>
      <c r="G39" s="379"/>
      <c r="H39" s="379"/>
      <c r="J39" s="380"/>
      <c r="K39" s="380"/>
      <c r="L39" s="380"/>
      <c r="M39" s="380"/>
      <c r="N39" s="380"/>
      <c r="O39" s="379"/>
      <c r="P39" s="379"/>
      <c r="R39" s="380"/>
      <c r="S39" s="380"/>
      <c r="T39" s="380"/>
      <c r="U39" s="380"/>
      <c r="V39" s="380"/>
    </row>
    <row r="40" spans="1:22" s="388" customFormat="1" ht="15" customHeight="1" x14ac:dyDescent="0.2">
      <c r="A40" s="322" t="s">
        <v>446</v>
      </c>
      <c r="B40" s="322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78"/>
      <c r="Q40" s="378"/>
      <c r="R40" s="378"/>
      <c r="S40" s="378"/>
      <c r="T40" s="378"/>
      <c r="U40" s="378"/>
      <c r="V40" s="378"/>
    </row>
    <row r="41" spans="1:22" s="388" customFormat="1" ht="15" customHeight="1" x14ac:dyDescent="0.2">
      <c r="A41" s="275" t="s">
        <v>453</v>
      </c>
      <c r="B41" s="275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78"/>
      <c r="Q41" s="378"/>
      <c r="R41" s="378"/>
      <c r="S41" s="378"/>
      <c r="T41" s="378"/>
      <c r="U41" s="378"/>
      <c r="V41" s="378"/>
    </row>
    <row r="42" spans="1:22" s="388" customFormat="1" ht="15" customHeight="1" x14ac:dyDescent="0.2">
      <c r="A42" s="275" t="s">
        <v>447</v>
      </c>
      <c r="B42" s="275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78"/>
      <c r="Q42" s="378"/>
      <c r="R42" s="378"/>
      <c r="S42" s="378"/>
      <c r="T42" s="378"/>
      <c r="U42" s="378"/>
      <c r="V42" s="378"/>
    </row>
  </sheetData>
  <mergeCells count="7">
    <mergeCell ref="A5:V5"/>
    <mergeCell ref="A6:A7"/>
    <mergeCell ref="B6:V6"/>
    <mergeCell ref="A1:V1"/>
    <mergeCell ref="A2:V2"/>
    <mergeCell ref="A3:V3"/>
    <mergeCell ref="A4:V4"/>
  </mergeCells>
  <conditionalFormatting sqref="B9:V21">
    <cfRule type="cellIs" dxfId="23" priority="1" operator="equal">
      <formula>0</formula>
    </cfRule>
  </conditionalFormatting>
  <hyperlinks>
    <hyperlink ref="W2" location="Contenido!A1" display="Contenido"/>
  </hyperlinks>
  <printOptions horizontalCentered="1"/>
  <pageMargins left="0.39370078740157483" right="0.39370078740157483" top="0.59055118110236227" bottom="0" header="0.31496062992125984" footer="0.31496062992125984"/>
  <pageSetup scale="76" orientation="landscape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634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39"/>
  <sheetViews>
    <sheetView showGridLines="0" zoomScaleNormal="100" zoomScaleSheetLayoutView="100" workbookViewId="0">
      <selection activeCell="G10" sqref="G10"/>
    </sheetView>
  </sheetViews>
  <sheetFormatPr baseColWidth="10" defaultColWidth="11" defaultRowHeight="12.75" x14ac:dyDescent="0.2"/>
  <cols>
    <col min="1" max="1" width="33" style="207" customWidth="1"/>
    <col min="2" max="11" width="7" style="194" customWidth="1"/>
    <col min="12" max="16384" width="11" style="134"/>
  </cols>
  <sheetData>
    <row r="1" spans="1:12" s="197" customFormat="1" ht="15" x14ac:dyDescent="0.25">
      <c r="A1" s="806" t="s">
        <v>839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</row>
    <row r="2" spans="1:12" s="197" customFormat="1" ht="15" x14ac:dyDescent="0.25">
      <c r="A2" s="806" t="s">
        <v>321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353" t="s">
        <v>612</v>
      </c>
    </row>
    <row r="3" spans="1:12" s="197" customFormat="1" ht="15" x14ac:dyDescent="0.25">
      <c r="A3" s="806" t="s">
        <v>312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</row>
    <row r="4" spans="1:12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</row>
    <row r="5" spans="1:12" s="197" customFormat="1" ht="15" x14ac:dyDescent="0.25">
      <c r="A5" s="807" t="s">
        <v>310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</row>
    <row r="6" spans="1:12" s="208" customFormat="1" ht="20.25" customHeight="1" x14ac:dyDescent="0.25">
      <c r="A6" s="715" t="s">
        <v>313</v>
      </c>
      <c r="B6" s="716">
        <v>2010</v>
      </c>
      <c r="C6" s="716">
        <v>2011</v>
      </c>
      <c r="D6" s="716">
        <v>2014</v>
      </c>
      <c r="E6" s="716">
        <v>2015</v>
      </c>
      <c r="F6" s="716">
        <v>2016</v>
      </c>
      <c r="G6" s="716">
        <v>2017</v>
      </c>
      <c r="H6" s="716">
        <v>2018</v>
      </c>
      <c r="I6" s="716">
        <v>2019</v>
      </c>
      <c r="J6" s="716">
        <v>2020</v>
      </c>
      <c r="K6" s="716">
        <v>2021</v>
      </c>
    </row>
    <row r="7" spans="1:12" ht="6.75" customHeight="1" x14ac:dyDescent="0.2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2" ht="15" customHeight="1" x14ac:dyDescent="0.2">
      <c r="A8" s="200" t="s">
        <v>0</v>
      </c>
      <c r="B8" s="745">
        <v>43013</v>
      </c>
      <c r="C8" s="745">
        <f>SUM(C10:C38)</f>
        <v>41903</v>
      </c>
      <c r="D8" s="745">
        <f t="shared" ref="D8:I8" si="0">SUM(D10:D38)</f>
        <v>36117</v>
      </c>
      <c r="E8" s="745">
        <f t="shared" si="0"/>
        <v>34175</v>
      </c>
      <c r="F8" s="745">
        <f t="shared" si="0"/>
        <v>37166</v>
      </c>
      <c r="G8" s="745">
        <f t="shared" si="0"/>
        <v>40313</v>
      </c>
      <c r="H8" s="745">
        <f t="shared" si="0"/>
        <v>41162</v>
      </c>
      <c r="I8" s="745">
        <f t="shared" si="0"/>
        <v>49647</v>
      </c>
      <c r="J8" s="745">
        <f>SUM(J10:J38)</f>
        <v>53012</v>
      </c>
      <c r="K8" s="745">
        <f>SUM(K10:K38)</f>
        <v>52489</v>
      </c>
    </row>
    <row r="9" spans="1:12" ht="6.75" customHeight="1" x14ac:dyDescent="0.2">
      <c r="A9" s="195"/>
      <c r="B9" s="746"/>
      <c r="C9" s="746"/>
      <c r="D9" s="746"/>
      <c r="E9" s="746"/>
      <c r="F9" s="746"/>
      <c r="G9" s="746"/>
      <c r="H9" s="746"/>
      <c r="I9" s="746"/>
      <c r="J9" s="746"/>
      <c r="K9" s="746"/>
    </row>
    <row r="10" spans="1:12" x14ac:dyDescent="0.2">
      <c r="A10" s="195" t="s">
        <v>299</v>
      </c>
      <c r="B10" s="548">
        <v>133</v>
      </c>
      <c r="C10" s="548">
        <v>118</v>
      </c>
      <c r="D10" s="548">
        <v>150</v>
      </c>
      <c r="E10" s="548">
        <v>167</v>
      </c>
      <c r="F10" s="548">
        <v>153</v>
      </c>
      <c r="G10" s="548">
        <v>157</v>
      </c>
      <c r="H10" s="747">
        <v>205</v>
      </c>
      <c r="I10" s="747">
        <v>168</v>
      </c>
      <c r="J10" s="548">
        <v>169</v>
      </c>
      <c r="K10" s="548">
        <v>135</v>
      </c>
    </row>
    <row r="11" spans="1:12" x14ac:dyDescent="0.2">
      <c r="A11" s="195" t="s">
        <v>285</v>
      </c>
      <c r="B11" s="548">
        <v>11</v>
      </c>
      <c r="C11" s="548">
        <v>6</v>
      </c>
      <c r="D11" s="548">
        <v>8</v>
      </c>
      <c r="E11" s="548">
        <v>12</v>
      </c>
      <c r="F11" s="548">
        <v>11</v>
      </c>
      <c r="G11" s="548">
        <v>15</v>
      </c>
      <c r="H11" s="747">
        <v>25</v>
      </c>
      <c r="I11" s="747">
        <v>11</v>
      </c>
      <c r="J11" s="548">
        <v>11</v>
      </c>
      <c r="K11" s="548">
        <v>8</v>
      </c>
    </row>
    <row r="12" spans="1:12" x14ac:dyDescent="0.2">
      <c r="A12" s="204" t="s">
        <v>297</v>
      </c>
      <c r="B12" s="548">
        <v>18</v>
      </c>
      <c r="C12" s="548">
        <v>18</v>
      </c>
      <c r="D12" s="548">
        <v>26</v>
      </c>
      <c r="E12" s="548">
        <v>24</v>
      </c>
      <c r="F12" s="548">
        <v>17</v>
      </c>
      <c r="G12" s="548">
        <v>22</v>
      </c>
      <c r="H12" s="747">
        <v>32</v>
      </c>
      <c r="I12" s="747">
        <v>19</v>
      </c>
      <c r="J12" s="548">
        <v>24</v>
      </c>
      <c r="K12" s="548">
        <v>17</v>
      </c>
    </row>
    <row r="13" spans="1:12" x14ac:dyDescent="0.2">
      <c r="A13" s="195" t="s">
        <v>302</v>
      </c>
      <c r="B13" s="548">
        <v>70</v>
      </c>
      <c r="C13" s="548">
        <v>65</v>
      </c>
      <c r="D13" s="548">
        <v>69</v>
      </c>
      <c r="E13" s="548">
        <v>80</v>
      </c>
      <c r="F13" s="548">
        <v>79</v>
      </c>
      <c r="G13" s="548">
        <v>73</v>
      </c>
      <c r="H13" s="747">
        <v>109</v>
      </c>
      <c r="I13" s="747">
        <v>128</v>
      </c>
      <c r="J13" s="548">
        <v>133</v>
      </c>
      <c r="K13" s="548">
        <v>106</v>
      </c>
    </row>
    <row r="14" spans="1:12" x14ac:dyDescent="0.2">
      <c r="A14" s="195" t="s">
        <v>282</v>
      </c>
      <c r="B14" s="548">
        <v>318</v>
      </c>
      <c r="C14" s="548">
        <v>262</v>
      </c>
      <c r="D14" s="548">
        <v>222</v>
      </c>
      <c r="E14" s="548">
        <v>291</v>
      </c>
      <c r="F14" s="548">
        <v>245</v>
      </c>
      <c r="G14" s="548">
        <v>215</v>
      </c>
      <c r="H14" s="747">
        <v>229</v>
      </c>
      <c r="I14" s="747">
        <v>208</v>
      </c>
      <c r="J14" s="548">
        <v>213</v>
      </c>
      <c r="K14" s="548">
        <v>181</v>
      </c>
    </row>
    <row r="15" spans="1:12" x14ac:dyDescent="0.2">
      <c r="A15" s="195" t="s">
        <v>298</v>
      </c>
      <c r="B15" s="548">
        <v>72</v>
      </c>
      <c r="C15" s="548">
        <v>65</v>
      </c>
      <c r="D15" s="548">
        <v>79</v>
      </c>
      <c r="E15" s="548">
        <v>63</v>
      </c>
      <c r="F15" s="548">
        <v>106</v>
      </c>
      <c r="G15" s="548">
        <v>83</v>
      </c>
      <c r="H15" s="747">
        <v>96</v>
      </c>
      <c r="I15" s="747">
        <v>73</v>
      </c>
      <c r="J15" s="548">
        <v>89</v>
      </c>
      <c r="K15" s="548">
        <v>60</v>
      </c>
    </row>
    <row r="16" spans="1:12" x14ac:dyDescent="0.2">
      <c r="A16" s="204" t="s">
        <v>294</v>
      </c>
      <c r="B16" s="548">
        <v>1974</v>
      </c>
      <c r="C16" s="548">
        <v>1772</v>
      </c>
      <c r="D16" s="548">
        <v>1294</v>
      </c>
      <c r="E16" s="548">
        <v>1172</v>
      </c>
      <c r="F16" s="548">
        <v>1128</v>
      </c>
      <c r="G16" s="548">
        <v>1053</v>
      </c>
      <c r="H16" s="747">
        <v>960</v>
      </c>
      <c r="I16" s="747">
        <v>926</v>
      </c>
      <c r="J16" s="548">
        <v>963</v>
      </c>
      <c r="K16" s="548">
        <v>843</v>
      </c>
    </row>
    <row r="17" spans="1:11" x14ac:dyDescent="0.2">
      <c r="A17" s="195" t="s">
        <v>291</v>
      </c>
      <c r="B17" s="548">
        <v>191</v>
      </c>
      <c r="C17" s="548">
        <v>152</v>
      </c>
      <c r="D17" s="548">
        <v>100</v>
      </c>
      <c r="E17" s="548">
        <v>92</v>
      </c>
      <c r="F17" s="548">
        <v>80</v>
      </c>
      <c r="G17" s="548">
        <v>79</v>
      </c>
      <c r="H17" s="747">
        <v>84</v>
      </c>
      <c r="I17" s="747">
        <v>64</v>
      </c>
      <c r="J17" s="548">
        <v>173</v>
      </c>
      <c r="K17" s="548">
        <v>172</v>
      </c>
    </row>
    <row r="18" spans="1:11" x14ac:dyDescent="0.2">
      <c r="A18" s="204" t="s">
        <v>295</v>
      </c>
      <c r="B18" s="548">
        <v>86</v>
      </c>
      <c r="C18" s="548">
        <v>96</v>
      </c>
      <c r="D18" s="548">
        <v>56</v>
      </c>
      <c r="E18" s="548">
        <v>65</v>
      </c>
      <c r="F18" s="548">
        <v>81</v>
      </c>
      <c r="G18" s="548">
        <v>71</v>
      </c>
      <c r="H18" s="747">
        <v>69</v>
      </c>
      <c r="I18" s="747">
        <v>66</v>
      </c>
      <c r="J18" s="548">
        <v>63</v>
      </c>
      <c r="K18" s="548">
        <v>61</v>
      </c>
    </row>
    <row r="19" spans="1:11" x14ac:dyDescent="0.2">
      <c r="A19" s="195" t="s">
        <v>288</v>
      </c>
      <c r="B19" s="548">
        <v>471</v>
      </c>
      <c r="C19" s="548">
        <v>457</v>
      </c>
      <c r="D19" s="548">
        <v>462</v>
      </c>
      <c r="E19" s="548">
        <v>506</v>
      </c>
      <c r="F19" s="548">
        <v>702</v>
      </c>
      <c r="G19" s="548">
        <v>885</v>
      </c>
      <c r="H19" s="747">
        <v>1092</v>
      </c>
      <c r="I19" s="747">
        <v>1253</v>
      </c>
      <c r="J19" s="548">
        <v>1190</v>
      </c>
      <c r="K19" s="548">
        <v>1201</v>
      </c>
    </row>
    <row r="20" spans="1:11" x14ac:dyDescent="0.2">
      <c r="A20" s="204" t="s">
        <v>283</v>
      </c>
      <c r="B20" s="548">
        <v>2249</v>
      </c>
      <c r="C20" s="548">
        <v>2242</v>
      </c>
      <c r="D20" s="548">
        <v>2124</v>
      </c>
      <c r="E20" s="548">
        <v>2303</v>
      </c>
      <c r="F20" s="548">
        <v>2108</v>
      </c>
      <c r="G20" s="548">
        <v>1937</v>
      </c>
      <c r="H20" s="747">
        <v>1963</v>
      </c>
      <c r="I20" s="747">
        <v>1897</v>
      </c>
      <c r="J20" s="548">
        <v>1823</v>
      </c>
      <c r="K20" s="548">
        <v>1214</v>
      </c>
    </row>
    <row r="21" spans="1:11" x14ac:dyDescent="0.2">
      <c r="A21" s="195" t="s">
        <v>286</v>
      </c>
      <c r="B21" s="548">
        <v>197</v>
      </c>
      <c r="C21" s="548">
        <v>201</v>
      </c>
      <c r="D21" s="548">
        <v>244</v>
      </c>
      <c r="E21" s="548">
        <v>223</v>
      </c>
      <c r="F21" s="548">
        <v>212</v>
      </c>
      <c r="G21" s="548">
        <v>219</v>
      </c>
      <c r="H21" s="747">
        <v>213</v>
      </c>
      <c r="I21" s="747">
        <v>201</v>
      </c>
      <c r="J21" s="548">
        <v>201</v>
      </c>
      <c r="K21" s="548">
        <v>206</v>
      </c>
    </row>
    <row r="22" spans="1:11" x14ac:dyDescent="0.2">
      <c r="A22" s="204" t="s">
        <v>304</v>
      </c>
      <c r="B22" s="548">
        <v>1</v>
      </c>
      <c r="C22" s="548">
        <v>3</v>
      </c>
      <c r="D22" s="548">
        <v>5</v>
      </c>
      <c r="E22" s="548">
        <v>4</v>
      </c>
      <c r="F22" s="548">
        <v>2</v>
      </c>
      <c r="G22" s="548">
        <v>2</v>
      </c>
      <c r="H22" s="747">
        <v>3</v>
      </c>
      <c r="I22" s="747">
        <v>1</v>
      </c>
      <c r="J22" s="548">
        <v>3</v>
      </c>
      <c r="K22" s="548">
        <v>0</v>
      </c>
    </row>
    <row r="23" spans="1:11" x14ac:dyDescent="0.2">
      <c r="A23" s="195" t="s">
        <v>292</v>
      </c>
      <c r="B23" s="548">
        <v>48</v>
      </c>
      <c r="C23" s="548">
        <v>16</v>
      </c>
      <c r="D23" s="548">
        <v>19</v>
      </c>
      <c r="E23" s="548">
        <v>15</v>
      </c>
      <c r="F23" s="548">
        <v>19</v>
      </c>
      <c r="G23" s="548">
        <v>23</v>
      </c>
      <c r="H23" s="747">
        <v>16</v>
      </c>
      <c r="I23" s="747">
        <v>23</v>
      </c>
      <c r="J23" s="548">
        <v>28</v>
      </c>
      <c r="K23" s="548">
        <v>20</v>
      </c>
    </row>
    <row r="24" spans="1:11" x14ac:dyDescent="0.2">
      <c r="A24" s="195" t="s">
        <v>287</v>
      </c>
      <c r="B24" s="548">
        <v>272</v>
      </c>
      <c r="C24" s="548">
        <v>319</v>
      </c>
      <c r="D24" s="548">
        <v>395</v>
      </c>
      <c r="E24" s="548">
        <v>347</v>
      </c>
      <c r="F24" s="548">
        <v>384</v>
      </c>
      <c r="G24" s="548">
        <v>431</v>
      </c>
      <c r="H24" s="747">
        <v>463</v>
      </c>
      <c r="I24" s="747">
        <v>503</v>
      </c>
      <c r="J24" s="548">
        <v>523</v>
      </c>
      <c r="K24" s="548">
        <v>518</v>
      </c>
    </row>
    <row r="25" spans="1:11" x14ac:dyDescent="0.2">
      <c r="A25" s="195" t="s">
        <v>284</v>
      </c>
      <c r="B25" s="548">
        <v>287</v>
      </c>
      <c r="C25" s="548">
        <v>283</v>
      </c>
      <c r="D25" s="548">
        <v>423</v>
      </c>
      <c r="E25" s="548">
        <v>326</v>
      </c>
      <c r="F25" s="548">
        <v>401</v>
      </c>
      <c r="G25" s="548">
        <v>542</v>
      </c>
      <c r="H25" s="747">
        <v>361</v>
      </c>
      <c r="I25" s="747">
        <v>343</v>
      </c>
      <c r="J25" s="548">
        <v>333</v>
      </c>
      <c r="K25" s="548">
        <v>342</v>
      </c>
    </row>
    <row r="26" spans="1:11" x14ac:dyDescent="0.2">
      <c r="A26" s="195" t="s">
        <v>289</v>
      </c>
      <c r="B26" s="548">
        <v>33011</v>
      </c>
      <c r="C26" s="548">
        <v>32137</v>
      </c>
      <c r="D26" s="548">
        <v>27245</v>
      </c>
      <c r="E26" s="548">
        <v>24901</v>
      </c>
      <c r="F26" s="548">
        <v>27860</v>
      </c>
      <c r="G26" s="548">
        <v>29616</v>
      </c>
      <c r="H26" s="747">
        <v>30649</v>
      </c>
      <c r="I26" s="747">
        <v>38511</v>
      </c>
      <c r="J26" s="548">
        <v>41633</v>
      </c>
      <c r="K26" s="548">
        <v>42169</v>
      </c>
    </row>
    <row r="27" spans="1:11" x14ac:dyDescent="0.2">
      <c r="A27" s="195" t="s">
        <v>290</v>
      </c>
      <c r="B27" s="548">
        <v>1392</v>
      </c>
      <c r="C27" s="548">
        <v>1569</v>
      </c>
      <c r="D27" s="548">
        <v>1055</v>
      </c>
      <c r="E27" s="548">
        <v>1085</v>
      </c>
      <c r="F27" s="548">
        <v>985</v>
      </c>
      <c r="G27" s="548">
        <v>1018</v>
      </c>
      <c r="H27" s="747">
        <v>963</v>
      </c>
      <c r="I27" s="747">
        <v>1042</v>
      </c>
      <c r="J27" s="548">
        <v>1044</v>
      </c>
      <c r="K27" s="548">
        <v>1327</v>
      </c>
    </row>
    <row r="28" spans="1:11" x14ac:dyDescent="0.2">
      <c r="A28" s="195" t="s">
        <v>300</v>
      </c>
      <c r="B28" s="548">
        <v>5</v>
      </c>
      <c r="C28" s="548">
        <v>5</v>
      </c>
      <c r="D28" s="548">
        <v>7</v>
      </c>
      <c r="E28" s="548">
        <v>7</v>
      </c>
      <c r="F28" s="548">
        <v>10</v>
      </c>
      <c r="G28" s="548">
        <v>12</v>
      </c>
      <c r="H28" s="747">
        <v>11</v>
      </c>
      <c r="I28" s="747">
        <v>11</v>
      </c>
      <c r="J28" s="548">
        <v>11</v>
      </c>
      <c r="K28" s="548">
        <v>11</v>
      </c>
    </row>
    <row r="29" spans="1:11" x14ac:dyDescent="0.2">
      <c r="A29" s="195" t="s">
        <v>296</v>
      </c>
      <c r="B29" s="548">
        <v>160</v>
      </c>
      <c r="C29" s="548">
        <v>144</v>
      </c>
      <c r="D29" s="548">
        <v>107</v>
      </c>
      <c r="E29" s="548">
        <v>88</v>
      </c>
      <c r="F29" s="548">
        <v>92</v>
      </c>
      <c r="G29" s="548">
        <v>94</v>
      </c>
      <c r="H29" s="747">
        <v>99</v>
      </c>
      <c r="I29" s="747">
        <v>104</v>
      </c>
      <c r="J29" s="548">
        <v>106</v>
      </c>
      <c r="K29" s="548">
        <v>106</v>
      </c>
    </row>
    <row r="30" spans="1:11" x14ac:dyDescent="0.2">
      <c r="A30" s="204" t="s">
        <v>293</v>
      </c>
      <c r="B30" s="548">
        <v>171</v>
      </c>
      <c r="C30" s="548">
        <v>143</v>
      </c>
      <c r="D30" s="548">
        <v>125</v>
      </c>
      <c r="E30" s="548">
        <v>139</v>
      </c>
      <c r="F30" s="548">
        <v>120</v>
      </c>
      <c r="G30" s="548">
        <v>113</v>
      </c>
      <c r="H30" s="747">
        <v>131</v>
      </c>
      <c r="I30" s="747">
        <v>144</v>
      </c>
      <c r="J30" s="548">
        <v>155</v>
      </c>
      <c r="K30" s="548">
        <v>152</v>
      </c>
    </row>
    <row r="31" spans="1:11" x14ac:dyDescent="0.2">
      <c r="A31" s="195" t="s">
        <v>301</v>
      </c>
      <c r="B31" s="548">
        <v>29</v>
      </c>
      <c r="C31" s="548">
        <v>35</v>
      </c>
      <c r="D31" s="548">
        <v>32</v>
      </c>
      <c r="E31" s="548">
        <v>23</v>
      </c>
      <c r="F31" s="548">
        <v>21</v>
      </c>
      <c r="G31" s="548">
        <v>22</v>
      </c>
      <c r="H31" s="747">
        <v>25</v>
      </c>
      <c r="I31" s="747">
        <v>21</v>
      </c>
      <c r="J31" s="548">
        <v>29</v>
      </c>
      <c r="K31" s="548">
        <v>28</v>
      </c>
    </row>
    <row r="32" spans="1:11" x14ac:dyDescent="0.2">
      <c r="A32" s="195" t="s">
        <v>303</v>
      </c>
      <c r="B32" s="548">
        <v>405</v>
      </c>
      <c r="C32" s="548">
        <v>538</v>
      </c>
      <c r="D32" s="548">
        <v>548</v>
      </c>
      <c r="E32" s="548">
        <v>672</v>
      </c>
      <c r="F32" s="548">
        <v>856</v>
      </c>
      <c r="G32" s="548">
        <v>1332</v>
      </c>
      <c r="H32" s="747">
        <v>1808</v>
      </c>
      <c r="I32" s="747">
        <v>2359</v>
      </c>
      <c r="J32" s="548">
        <v>2526</v>
      </c>
      <c r="K32" s="548">
        <v>2526</v>
      </c>
    </row>
    <row r="33" spans="1:11" x14ac:dyDescent="0.2">
      <c r="A33" s="204" t="s">
        <v>311</v>
      </c>
      <c r="B33" s="548">
        <v>43</v>
      </c>
      <c r="C33" s="548">
        <v>28</v>
      </c>
      <c r="D33" s="548">
        <v>107</v>
      </c>
      <c r="E33" s="548">
        <v>257</v>
      </c>
      <c r="F33" s="548">
        <v>113</v>
      </c>
      <c r="G33" s="548">
        <v>763</v>
      </c>
      <c r="H33" s="747">
        <v>132</v>
      </c>
      <c r="I33" s="747">
        <v>80</v>
      </c>
      <c r="J33" s="548">
        <v>72</v>
      </c>
      <c r="K33" s="548">
        <v>145</v>
      </c>
    </row>
    <row r="34" spans="1:11" x14ac:dyDescent="0.2">
      <c r="A34" s="195" t="s">
        <v>307</v>
      </c>
      <c r="B34" s="548">
        <v>503</v>
      </c>
      <c r="C34" s="548">
        <v>450</v>
      </c>
      <c r="D34" s="548">
        <v>403</v>
      </c>
      <c r="E34" s="548">
        <v>329</v>
      </c>
      <c r="F34" s="548">
        <v>377</v>
      </c>
      <c r="G34" s="548">
        <v>451</v>
      </c>
      <c r="H34" s="747">
        <v>431</v>
      </c>
      <c r="I34" s="747">
        <v>502</v>
      </c>
      <c r="J34" s="548">
        <v>393</v>
      </c>
      <c r="K34" s="548">
        <v>250</v>
      </c>
    </row>
    <row r="35" spans="1:11" x14ac:dyDescent="0.2">
      <c r="A35" s="195" t="s">
        <v>305</v>
      </c>
      <c r="B35" s="548">
        <v>863</v>
      </c>
      <c r="C35" s="548">
        <v>738</v>
      </c>
      <c r="D35" s="548">
        <v>778</v>
      </c>
      <c r="E35" s="548">
        <v>946</v>
      </c>
      <c r="F35" s="548">
        <v>955</v>
      </c>
      <c r="G35" s="548">
        <v>1045</v>
      </c>
      <c r="H35" s="747">
        <v>933</v>
      </c>
      <c r="I35" s="747">
        <v>903</v>
      </c>
      <c r="J35" s="548">
        <v>1031</v>
      </c>
      <c r="K35" s="548">
        <v>651</v>
      </c>
    </row>
    <row r="36" spans="1:11" x14ac:dyDescent="0.2">
      <c r="A36" s="195" t="s">
        <v>306</v>
      </c>
      <c r="B36" s="548">
        <v>18</v>
      </c>
      <c r="C36" s="548">
        <v>28</v>
      </c>
      <c r="D36" s="548">
        <v>17</v>
      </c>
      <c r="E36" s="548">
        <v>23</v>
      </c>
      <c r="F36" s="548">
        <v>35</v>
      </c>
      <c r="G36" s="548">
        <v>29</v>
      </c>
      <c r="H36" s="747">
        <v>42</v>
      </c>
      <c r="I36" s="747">
        <v>66</v>
      </c>
      <c r="J36" s="548">
        <v>55</v>
      </c>
      <c r="K36" s="548">
        <v>31</v>
      </c>
    </row>
    <row r="37" spans="1:11" x14ac:dyDescent="0.2">
      <c r="A37" s="190" t="s">
        <v>308</v>
      </c>
      <c r="B37" s="544">
        <v>15</v>
      </c>
      <c r="C37" s="544">
        <v>13</v>
      </c>
      <c r="D37" s="544">
        <v>16</v>
      </c>
      <c r="E37" s="548">
        <v>14</v>
      </c>
      <c r="F37" s="548">
        <v>14</v>
      </c>
      <c r="G37" s="548">
        <v>11</v>
      </c>
      <c r="H37" s="747">
        <v>18</v>
      </c>
      <c r="I37" s="747">
        <v>20</v>
      </c>
      <c r="J37" s="548">
        <v>18</v>
      </c>
      <c r="K37" s="548">
        <v>9</v>
      </c>
    </row>
    <row r="38" spans="1:11" ht="13.5" thickBot="1" x14ac:dyDescent="0.25">
      <c r="A38" s="205" t="s">
        <v>309</v>
      </c>
      <c r="B38" s="547"/>
      <c r="C38" s="547"/>
      <c r="D38" s="547">
        <v>1</v>
      </c>
      <c r="E38" s="547">
        <v>1</v>
      </c>
      <c r="F38" s="547">
        <v>0</v>
      </c>
      <c r="G38" s="547">
        <v>0</v>
      </c>
      <c r="H38" s="748">
        <v>0</v>
      </c>
      <c r="I38" s="748">
        <v>0</v>
      </c>
      <c r="J38" s="748">
        <v>0</v>
      </c>
      <c r="K38" s="748">
        <v>0</v>
      </c>
    </row>
    <row r="39" spans="1:11" ht="15" customHeight="1" x14ac:dyDescent="0.2">
      <c r="A39" s="35" t="s">
        <v>24</v>
      </c>
      <c r="D39" s="203"/>
      <c r="E39" s="203"/>
      <c r="F39" s="203"/>
      <c r="G39" s="203"/>
      <c r="H39" s="203"/>
      <c r="I39" s="203"/>
      <c r="J39" s="203"/>
      <c r="K39" s="203"/>
    </row>
  </sheetData>
  <sortState ref="A11:K34">
    <sortCondition ref="A11:A34"/>
  </sortState>
  <mergeCells count="5">
    <mergeCell ref="A1:K1"/>
    <mergeCell ref="A2:K2"/>
    <mergeCell ref="A3:K3"/>
    <mergeCell ref="A4:K4"/>
    <mergeCell ref="A5:K5"/>
  </mergeCells>
  <conditionalFormatting sqref="B10:K38">
    <cfRule type="cellIs" dxfId="22" priority="1" operator="equal">
      <formula>0</formula>
    </cfRule>
  </conditionalFormatting>
  <hyperlinks>
    <hyperlink ref="L2" location="Contenido!A1" display="Contenido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Q69"/>
  <sheetViews>
    <sheetView showGridLines="0" zoomScaleNormal="100" zoomScaleSheetLayoutView="100" workbookViewId="0">
      <selection activeCell="A7" sqref="A7"/>
    </sheetView>
  </sheetViews>
  <sheetFormatPr baseColWidth="10" defaultColWidth="7.625" defaultRowHeight="12.75" x14ac:dyDescent="0.2"/>
  <cols>
    <col min="1" max="1" width="37.2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9.625" style="1" customWidth="1"/>
    <col min="18" max="16384" width="7.625" style="1"/>
  </cols>
  <sheetData>
    <row r="1" spans="1:17" ht="15" x14ac:dyDescent="0.25">
      <c r="A1" s="785" t="s">
        <v>838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5" x14ac:dyDescent="0.25">
      <c r="A2" s="786" t="s">
        <v>321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353" t="s">
        <v>612</v>
      </c>
    </row>
    <row r="3" spans="1:17" ht="15" x14ac:dyDescent="0.25">
      <c r="A3" s="786" t="s">
        <v>93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</row>
    <row r="4" spans="1:17" ht="15" x14ac:dyDescent="0.25">
      <c r="A4" s="787" t="s">
        <v>92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</row>
    <row r="5" spans="1:17" s="101" customFormat="1" ht="16.5" customHeight="1" x14ac:dyDescent="0.25">
      <c r="A5" s="788" t="s">
        <v>225</v>
      </c>
      <c r="B5" s="871" t="s">
        <v>0</v>
      </c>
      <c r="C5" s="871"/>
      <c r="D5" s="871"/>
      <c r="E5" s="460"/>
      <c r="F5" s="872" t="s">
        <v>1</v>
      </c>
      <c r="G5" s="872"/>
      <c r="H5" s="872"/>
      <c r="I5" s="460"/>
      <c r="J5" s="872" t="s">
        <v>2</v>
      </c>
      <c r="K5" s="872"/>
      <c r="L5" s="872"/>
      <c r="M5" s="460"/>
      <c r="N5" s="872" t="s">
        <v>21</v>
      </c>
      <c r="O5" s="872"/>
      <c r="P5" s="872"/>
    </row>
    <row r="6" spans="1:17" s="101" customFormat="1" ht="18.75" customHeight="1" x14ac:dyDescent="0.25">
      <c r="A6" s="789"/>
      <c r="B6" s="461" t="s">
        <v>0</v>
      </c>
      <c r="C6" s="462" t="s">
        <v>38</v>
      </c>
      <c r="D6" s="462" t="s">
        <v>39</v>
      </c>
      <c r="E6" s="463"/>
      <c r="F6" s="461" t="s">
        <v>0</v>
      </c>
      <c r="G6" s="462" t="s">
        <v>38</v>
      </c>
      <c r="H6" s="462" t="s">
        <v>39</v>
      </c>
      <c r="I6" s="463"/>
      <c r="J6" s="461" t="s">
        <v>0</v>
      </c>
      <c r="K6" s="462" t="s">
        <v>38</v>
      </c>
      <c r="L6" s="462" t="s">
        <v>39</v>
      </c>
      <c r="M6" s="463"/>
      <c r="N6" s="461" t="s">
        <v>0</v>
      </c>
      <c r="O6" s="462" t="s">
        <v>38</v>
      </c>
      <c r="P6" s="462" t="s">
        <v>39</v>
      </c>
    </row>
    <row r="7" spans="1:17" x14ac:dyDescent="0.2">
      <c r="Q7" s="4"/>
    </row>
    <row r="8" spans="1:17" x14ac:dyDescent="0.2">
      <c r="B8" s="870" t="s">
        <v>315</v>
      </c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4"/>
    </row>
    <row r="9" spans="1:17" s="156" customFormat="1" ht="14.25" customHeight="1" x14ac:dyDescent="0.2">
      <c r="A9" s="5" t="s">
        <v>0</v>
      </c>
      <c r="B9" s="477">
        <f>SUM(C9:D9)</f>
        <v>52489</v>
      </c>
      <c r="C9" s="477">
        <f t="shared" ref="C9:D9" si="0">G9+K9+O9</f>
        <v>26012</v>
      </c>
      <c r="D9" s="477">
        <f t="shared" si="0"/>
        <v>26477</v>
      </c>
      <c r="E9" s="478"/>
      <c r="F9" s="478">
        <f>+G9+H9</f>
        <v>48751</v>
      </c>
      <c r="G9" s="478">
        <f>SUM(G11:G21)</f>
        <v>24054</v>
      </c>
      <c r="H9" s="478">
        <f>SUM(H11:H21)</f>
        <v>24697</v>
      </c>
      <c r="I9" s="478"/>
      <c r="J9" s="478">
        <f>+K9+L9</f>
        <v>3452</v>
      </c>
      <c r="K9" s="478">
        <f>SUM(K11:K21)</f>
        <v>1809</v>
      </c>
      <c r="L9" s="478">
        <f>SUM(L11:L21)</f>
        <v>1643</v>
      </c>
      <c r="M9" s="478"/>
      <c r="N9" s="478">
        <f>+O9+P9</f>
        <v>286</v>
      </c>
      <c r="O9" s="478">
        <f>SUM(O11:O21)</f>
        <v>149</v>
      </c>
      <c r="P9" s="478">
        <f>SUM(P11:P21)</f>
        <v>137</v>
      </c>
    </row>
    <row r="10" spans="1:17" s="156" customFormat="1" ht="6" customHeight="1" x14ac:dyDescent="0.2">
      <c r="A10" s="2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</row>
    <row r="11" spans="1:17" s="156" customFormat="1" ht="14.25" customHeight="1" x14ac:dyDescent="0.2">
      <c r="A11" s="81" t="s">
        <v>162</v>
      </c>
      <c r="B11" s="479">
        <f>SUM(C11:D11)</f>
        <v>4889</v>
      </c>
      <c r="C11" s="479">
        <f t="shared" ref="C11:D11" si="1">G11+K11+O11</f>
        <v>2562</v>
      </c>
      <c r="D11" s="479">
        <f t="shared" si="1"/>
        <v>2327</v>
      </c>
      <c r="E11" s="479"/>
      <c r="F11" s="479">
        <v>4284</v>
      </c>
      <c r="G11" s="479">
        <v>2227</v>
      </c>
      <c r="H11" s="479">
        <v>2057</v>
      </c>
      <c r="I11" s="479"/>
      <c r="J11" s="479">
        <v>592</v>
      </c>
      <c r="K11" s="479">
        <v>330</v>
      </c>
      <c r="L11" s="479">
        <v>262</v>
      </c>
      <c r="M11" s="479"/>
      <c r="N11" s="479">
        <v>13</v>
      </c>
      <c r="O11" s="479">
        <v>5</v>
      </c>
      <c r="P11" s="479">
        <v>8</v>
      </c>
    </row>
    <row r="12" spans="1:17" s="74" customFormat="1" ht="14.25" customHeight="1" x14ac:dyDescent="0.2">
      <c r="A12" s="81" t="s">
        <v>6</v>
      </c>
      <c r="B12" s="479">
        <f t="shared" ref="B12:B21" si="2">SUM(C12:D12)</f>
        <v>21228</v>
      </c>
      <c r="C12" s="479">
        <f t="shared" ref="C12:C21" si="3">G12+K12+O12</f>
        <v>11179</v>
      </c>
      <c r="D12" s="479">
        <f t="shared" ref="D12:D21" si="4">H12+L12+P12</f>
        <v>10049</v>
      </c>
      <c r="E12" s="479"/>
      <c r="F12" s="479">
        <v>19566</v>
      </c>
      <c r="G12" s="479">
        <v>10344</v>
      </c>
      <c r="H12" s="479">
        <v>9222</v>
      </c>
      <c r="I12" s="479"/>
      <c r="J12" s="479">
        <v>1607</v>
      </c>
      <c r="K12" s="479">
        <v>818</v>
      </c>
      <c r="L12" s="479">
        <v>789</v>
      </c>
      <c r="M12" s="479"/>
      <c r="N12" s="479">
        <v>55</v>
      </c>
      <c r="O12" s="479">
        <v>17</v>
      </c>
      <c r="P12" s="479">
        <v>38</v>
      </c>
    </row>
    <row r="13" spans="1:17" s="74" customFormat="1" ht="14.25" customHeight="1" x14ac:dyDescent="0.2">
      <c r="A13" s="81" t="s">
        <v>168</v>
      </c>
      <c r="B13" s="479">
        <f t="shared" si="2"/>
        <v>230</v>
      </c>
      <c r="C13" s="479">
        <f t="shared" si="3"/>
        <v>133</v>
      </c>
      <c r="D13" s="479">
        <f t="shared" si="4"/>
        <v>97</v>
      </c>
      <c r="E13" s="479"/>
      <c r="F13" s="479">
        <v>230</v>
      </c>
      <c r="G13" s="479">
        <v>133</v>
      </c>
      <c r="H13" s="479">
        <v>97</v>
      </c>
      <c r="I13" s="479"/>
      <c r="J13" s="749" t="s">
        <v>8</v>
      </c>
      <c r="K13" s="749" t="s">
        <v>8</v>
      </c>
      <c r="L13" s="749" t="s">
        <v>8</v>
      </c>
      <c r="M13" s="479"/>
      <c r="N13" s="749" t="s">
        <v>8</v>
      </c>
      <c r="O13" s="749" t="s">
        <v>8</v>
      </c>
      <c r="P13" s="749" t="s">
        <v>8</v>
      </c>
    </row>
    <row r="14" spans="1:17" s="74" customFormat="1" ht="14.25" customHeight="1" x14ac:dyDescent="0.2">
      <c r="A14" s="81" t="s">
        <v>167</v>
      </c>
      <c r="B14" s="479">
        <f t="shared" si="2"/>
        <v>92</v>
      </c>
      <c r="C14" s="479">
        <f t="shared" si="3"/>
        <v>27</v>
      </c>
      <c r="D14" s="479">
        <f t="shared" si="4"/>
        <v>65</v>
      </c>
      <c r="E14" s="425"/>
      <c r="F14" s="425">
        <v>92</v>
      </c>
      <c r="G14" s="425">
        <v>27</v>
      </c>
      <c r="H14" s="425">
        <v>65</v>
      </c>
      <c r="I14" s="425"/>
      <c r="J14" s="749" t="s">
        <v>8</v>
      </c>
      <c r="K14" s="749" t="s">
        <v>8</v>
      </c>
      <c r="L14" s="749" t="s">
        <v>8</v>
      </c>
      <c r="M14" s="425">
        <v>293</v>
      </c>
      <c r="N14" s="749" t="s">
        <v>8</v>
      </c>
      <c r="O14" s="749" t="s">
        <v>8</v>
      </c>
      <c r="P14" s="749" t="s">
        <v>8</v>
      </c>
    </row>
    <row r="15" spans="1:17" s="74" customFormat="1" ht="14.25" customHeight="1" x14ac:dyDescent="0.2">
      <c r="A15" s="81" t="s">
        <v>104</v>
      </c>
      <c r="B15" s="479">
        <f t="shared" si="2"/>
        <v>17508</v>
      </c>
      <c r="C15" s="479">
        <f t="shared" si="3"/>
        <v>8445</v>
      </c>
      <c r="D15" s="479">
        <f t="shared" si="4"/>
        <v>9063</v>
      </c>
      <c r="E15" s="425"/>
      <c r="F15" s="425">
        <v>16070</v>
      </c>
      <c r="G15" s="425">
        <v>7672</v>
      </c>
      <c r="H15" s="425">
        <v>8398</v>
      </c>
      <c r="I15" s="425"/>
      <c r="J15" s="425">
        <v>1252</v>
      </c>
      <c r="K15" s="425">
        <v>660</v>
      </c>
      <c r="L15" s="425">
        <v>592</v>
      </c>
      <c r="M15" s="425">
        <v>20538</v>
      </c>
      <c r="N15" s="479">
        <v>186</v>
      </c>
      <c r="O15" s="479">
        <v>113</v>
      </c>
      <c r="P15" s="479">
        <v>73</v>
      </c>
    </row>
    <row r="16" spans="1:17" s="74" customFormat="1" ht="15.75" customHeight="1" x14ac:dyDescent="0.2">
      <c r="A16" s="81" t="s">
        <v>319</v>
      </c>
      <c r="B16" s="479">
        <f>SUM(C16:D16)</f>
        <v>414</v>
      </c>
      <c r="C16" s="479">
        <f>G16+K16+O16</f>
        <v>256</v>
      </c>
      <c r="D16" s="479">
        <f>H16+L16+P16</f>
        <v>158</v>
      </c>
      <c r="E16" s="425"/>
      <c r="F16" s="425">
        <v>409</v>
      </c>
      <c r="G16" s="425">
        <v>254</v>
      </c>
      <c r="H16" s="425">
        <v>155</v>
      </c>
      <c r="I16" s="425"/>
      <c r="J16" s="425">
        <v>1</v>
      </c>
      <c r="K16" s="425">
        <v>1</v>
      </c>
      <c r="L16" s="425">
        <v>0</v>
      </c>
      <c r="M16" s="425">
        <v>276</v>
      </c>
      <c r="N16" s="425">
        <v>4</v>
      </c>
      <c r="O16" s="425">
        <v>1</v>
      </c>
      <c r="P16" s="425">
        <v>3</v>
      </c>
    </row>
    <row r="17" spans="1:17" s="74" customFormat="1" ht="14.25" customHeight="1" x14ac:dyDescent="0.2">
      <c r="A17" s="81" t="s">
        <v>234</v>
      </c>
      <c r="B17" s="479">
        <f t="shared" si="2"/>
        <v>792</v>
      </c>
      <c r="C17" s="479">
        <f t="shared" si="3"/>
        <v>411</v>
      </c>
      <c r="D17" s="479">
        <f t="shared" si="4"/>
        <v>381</v>
      </c>
      <c r="E17" s="425"/>
      <c r="F17" s="425">
        <v>792</v>
      </c>
      <c r="G17" s="425">
        <v>411</v>
      </c>
      <c r="H17" s="425">
        <v>381</v>
      </c>
      <c r="I17" s="425"/>
      <c r="J17" s="749" t="s">
        <v>8</v>
      </c>
      <c r="K17" s="749" t="s">
        <v>8</v>
      </c>
      <c r="L17" s="749" t="s">
        <v>8</v>
      </c>
      <c r="M17" s="425">
        <v>801</v>
      </c>
      <c r="N17" s="749" t="s">
        <v>8</v>
      </c>
      <c r="O17" s="749" t="s">
        <v>8</v>
      </c>
      <c r="P17" s="749" t="s">
        <v>8</v>
      </c>
    </row>
    <row r="18" spans="1:17" s="74" customFormat="1" ht="15.75" customHeight="1" x14ac:dyDescent="0.2">
      <c r="A18" s="81" t="s">
        <v>336</v>
      </c>
      <c r="B18" s="479">
        <f t="shared" si="2"/>
        <v>776</v>
      </c>
      <c r="C18" s="479">
        <f t="shared" si="3"/>
        <v>278</v>
      </c>
      <c r="D18" s="479">
        <f t="shared" si="4"/>
        <v>498</v>
      </c>
      <c r="E18" s="425"/>
      <c r="F18" s="425">
        <v>776</v>
      </c>
      <c r="G18" s="425">
        <v>278</v>
      </c>
      <c r="H18" s="425">
        <v>498</v>
      </c>
      <c r="I18" s="425"/>
      <c r="J18" s="749" t="s">
        <v>8</v>
      </c>
      <c r="K18" s="749" t="s">
        <v>8</v>
      </c>
      <c r="L18" s="749" t="s">
        <v>8</v>
      </c>
      <c r="M18" s="425"/>
      <c r="N18" s="749" t="s">
        <v>8</v>
      </c>
      <c r="O18" s="749" t="s">
        <v>8</v>
      </c>
      <c r="P18" s="749" t="s">
        <v>8</v>
      </c>
    </row>
    <row r="19" spans="1:17" s="74" customFormat="1" ht="15.75" customHeight="1" x14ac:dyDescent="0.2">
      <c r="A19" s="81" t="s">
        <v>337</v>
      </c>
      <c r="B19" s="479">
        <f t="shared" si="2"/>
        <v>6475</v>
      </c>
      <c r="C19" s="479">
        <f t="shared" si="3"/>
        <v>2698</v>
      </c>
      <c r="D19" s="479">
        <f t="shared" si="4"/>
        <v>3777</v>
      </c>
      <c r="E19" s="425"/>
      <c r="F19" s="425">
        <v>6475</v>
      </c>
      <c r="G19" s="425">
        <v>2698</v>
      </c>
      <c r="H19" s="425">
        <v>3777</v>
      </c>
      <c r="I19" s="425"/>
      <c r="J19" s="749" t="s">
        <v>8</v>
      </c>
      <c r="K19" s="749" t="s">
        <v>8</v>
      </c>
      <c r="L19" s="749" t="s">
        <v>8</v>
      </c>
      <c r="M19" s="425">
        <v>5335</v>
      </c>
      <c r="N19" s="749" t="s">
        <v>8</v>
      </c>
      <c r="O19" s="749" t="s">
        <v>8</v>
      </c>
      <c r="P19" s="749" t="s">
        <v>8</v>
      </c>
    </row>
    <row r="20" spans="1:17" s="210" customFormat="1" ht="14.25" customHeight="1" x14ac:dyDescent="0.2">
      <c r="A20" s="88" t="s">
        <v>173</v>
      </c>
      <c r="B20" s="479">
        <f t="shared" si="2"/>
        <v>28</v>
      </c>
      <c r="C20" s="479">
        <f t="shared" si="3"/>
        <v>13</v>
      </c>
      <c r="D20" s="479">
        <f t="shared" si="4"/>
        <v>15</v>
      </c>
      <c r="E20" s="434"/>
      <c r="F20" s="749" t="s">
        <v>8</v>
      </c>
      <c r="G20" s="749" t="s">
        <v>8</v>
      </c>
      <c r="H20" s="749" t="s">
        <v>8</v>
      </c>
      <c r="I20" s="553"/>
      <c r="J20" s="553" t="s">
        <v>8</v>
      </c>
      <c r="K20" s="553" t="s">
        <v>8</v>
      </c>
      <c r="L20" s="553" t="s">
        <v>8</v>
      </c>
      <c r="M20" s="434">
        <v>2305</v>
      </c>
      <c r="N20" s="750">
        <v>28</v>
      </c>
      <c r="O20" s="750">
        <v>13</v>
      </c>
      <c r="P20" s="750">
        <v>15</v>
      </c>
    </row>
    <row r="21" spans="1:17" s="74" customFormat="1" x14ac:dyDescent="0.2">
      <c r="A21" s="88" t="s">
        <v>191</v>
      </c>
      <c r="B21" s="479">
        <f t="shared" si="2"/>
        <v>57</v>
      </c>
      <c r="C21" s="479">
        <f t="shared" si="3"/>
        <v>10</v>
      </c>
      <c r="D21" s="479">
        <f t="shared" si="4"/>
        <v>47</v>
      </c>
      <c r="E21" s="422"/>
      <c r="F21" s="425">
        <v>57</v>
      </c>
      <c r="G21" s="425">
        <v>10</v>
      </c>
      <c r="H21" s="425">
        <v>47</v>
      </c>
      <c r="I21" s="422"/>
      <c r="J21" s="553" t="s">
        <v>8</v>
      </c>
      <c r="K21" s="553" t="s">
        <v>8</v>
      </c>
      <c r="L21" s="553" t="s">
        <v>8</v>
      </c>
      <c r="M21" s="422"/>
      <c r="N21" s="749" t="s">
        <v>8</v>
      </c>
      <c r="O21" s="749" t="s">
        <v>8</v>
      </c>
      <c r="P21" s="749" t="s">
        <v>8</v>
      </c>
    </row>
    <row r="22" spans="1:17" s="75" customFormat="1" ht="14.25" customHeight="1" x14ac:dyDescent="0.2">
      <c r="A22" s="79"/>
      <c r="B22" s="157"/>
      <c r="C22" s="157"/>
      <c r="D22" s="15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1:17" x14ac:dyDescent="0.2">
      <c r="B23" s="870" t="s">
        <v>317</v>
      </c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4"/>
    </row>
    <row r="24" spans="1:17" s="156" customFormat="1" ht="14.25" customHeight="1" x14ac:dyDescent="0.2">
      <c r="A24" s="5" t="s">
        <v>0</v>
      </c>
      <c r="B24" s="736">
        <f>+B9/B57*100</f>
        <v>4.735932235810429</v>
      </c>
      <c r="C24" s="736">
        <f>+C9/C57*100</f>
        <v>4.6821225430196556</v>
      </c>
      <c r="D24" s="736">
        <f>+D9/D57*100</f>
        <v>4.7900150880862009</v>
      </c>
      <c r="E24" s="155"/>
      <c r="F24" s="736">
        <f>+F9/F57*100</f>
        <v>4.8403270901841173</v>
      </c>
      <c r="G24" s="736">
        <f>+G9/G57*100</f>
        <v>4.7697609765576976</v>
      </c>
      <c r="H24" s="736">
        <f>+H9/H57*100</f>
        <v>4.9110924630430199</v>
      </c>
      <c r="I24" s="155"/>
      <c r="J24" s="736">
        <f>+J9/J57*100</f>
        <v>4.2368824792881252</v>
      </c>
      <c r="K24" s="736">
        <f>+K9/K57*100</f>
        <v>4.3617688190191446</v>
      </c>
      <c r="L24" s="736">
        <f>+L9/L57*100</f>
        <v>4.1073973150671232</v>
      </c>
      <c r="M24" s="155"/>
      <c r="N24" s="736">
        <f>+N9/N57*100</f>
        <v>1.4551004833375731</v>
      </c>
      <c r="O24" s="736">
        <f>+O9/O57*100</f>
        <v>1.5228945216680294</v>
      </c>
      <c r="P24" s="736">
        <f>+P9/P57*100</f>
        <v>1.3879039610981665</v>
      </c>
    </row>
    <row r="25" spans="1:17" s="156" customFormat="1" ht="6" customHeight="1" x14ac:dyDescent="0.2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7" s="156" customFormat="1" ht="14.25" customHeight="1" x14ac:dyDescent="0.2">
      <c r="A26" s="81" t="s">
        <v>162</v>
      </c>
      <c r="B26" s="213">
        <f t="shared" ref="B26:D36" si="5">+B11/B59*100</f>
        <v>3.5115819716286585</v>
      </c>
      <c r="C26" s="213">
        <f t="shared" si="5"/>
        <v>3.6152738972144611</v>
      </c>
      <c r="D26" s="213">
        <f t="shared" si="5"/>
        <v>3.4040872452786024</v>
      </c>
      <c r="E26" s="7"/>
      <c r="F26" s="213">
        <f t="shared" ref="F26:H34" si="6">+F11/F59*100</f>
        <v>3.5509432711117004</v>
      </c>
      <c r="G26" s="213">
        <f t="shared" si="6"/>
        <v>3.6265633142261597</v>
      </c>
      <c r="H26" s="213">
        <f t="shared" si="6"/>
        <v>3.4725504760618544</v>
      </c>
      <c r="I26" s="7"/>
      <c r="J26" s="213">
        <f t="shared" ref="J26:L27" si="7">+J11/J59*100</f>
        <v>3.3917726595622781</v>
      </c>
      <c r="K26" s="213">
        <f t="shared" si="7"/>
        <v>3.6974789915966388</v>
      </c>
      <c r="L26" s="213">
        <f t="shared" si="7"/>
        <v>3.0718724352210107</v>
      </c>
      <c r="M26" s="7"/>
      <c r="N26" s="213">
        <f t="shared" ref="N26:P27" si="8">+N11/N59*100</f>
        <v>1.1535048802129548</v>
      </c>
      <c r="O26" s="213">
        <f t="shared" si="8"/>
        <v>0.93808630393996251</v>
      </c>
      <c r="P26" s="213">
        <f t="shared" si="8"/>
        <v>1.3468013468013467</v>
      </c>
    </row>
    <row r="27" spans="1:17" s="74" customFormat="1" ht="14.25" customHeight="1" x14ac:dyDescent="0.2">
      <c r="A27" s="81" t="s">
        <v>6</v>
      </c>
      <c r="B27" s="213">
        <f t="shared" si="5"/>
        <v>4.636058083946109</v>
      </c>
      <c r="C27" s="213">
        <f t="shared" si="5"/>
        <v>4.7517034127763393</v>
      </c>
      <c r="D27" s="213">
        <f t="shared" si="5"/>
        <v>4.513848337570634</v>
      </c>
      <c r="E27" s="7"/>
      <c r="F27" s="213">
        <f t="shared" si="6"/>
        <v>4.6997389033942554</v>
      </c>
      <c r="G27" s="213">
        <f t="shared" si="6"/>
        <v>4.8271034579308409</v>
      </c>
      <c r="H27" s="213">
        <f t="shared" si="6"/>
        <v>4.5646460196702492</v>
      </c>
      <c r="I27" s="7"/>
      <c r="J27" s="213">
        <f t="shared" si="7"/>
        <v>4.3751701606316367</v>
      </c>
      <c r="K27" s="213">
        <f t="shared" si="7"/>
        <v>4.3645288656493442</v>
      </c>
      <c r="L27" s="213">
        <f t="shared" si="7"/>
        <v>4.3862575050033357</v>
      </c>
      <c r="M27" s="7"/>
      <c r="N27" s="213">
        <f t="shared" si="8"/>
        <v>1.1368334022323274</v>
      </c>
      <c r="O27" s="213">
        <f t="shared" si="8"/>
        <v>0.76199013895114298</v>
      </c>
      <c r="P27" s="213">
        <f t="shared" si="8"/>
        <v>1.457614115841964</v>
      </c>
    </row>
    <row r="28" spans="1:17" s="74" customFormat="1" ht="14.25" customHeight="1" x14ac:dyDescent="0.2">
      <c r="A28" s="81" t="s">
        <v>168</v>
      </c>
      <c r="B28" s="213">
        <f t="shared" si="5"/>
        <v>28.714107365792756</v>
      </c>
      <c r="C28" s="213">
        <f t="shared" si="5"/>
        <v>28.177966101694917</v>
      </c>
      <c r="D28" s="213">
        <f t="shared" si="5"/>
        <v>29.483282674772038</v>
      </c>
      <c r="E28" s="7"/>
      <c r="F28" s="213">
        <f t="shared" si="6"/>
        <v>28.714107365792756</v>
      </c>
      <c r="G28" s="213">
        <f t="shared" si="6"/>
        <v>28.177966101694917</v>
      </c>
      <c r="H28" s="213">
        <f t="shared" si="6"/>
        <v>29.483282674772038</v>
      </c>
      <c r="I28" s="7"/>
      <c r="J28" s="211" t="s">
        <v>8</v>
      </c>
      <c r="K28" s="211" t="s">
        <v>8</v>
      </c>
      <c r="L28" s="211" t="s">
        <v>8</v>
      </c>
      <c r="M28" s="80"/>
      <c r="N28" s="159" t="s">
        <v>8</v>
      </c>
      <c r="O28" s="159" t="s">
        <v>8</v>
      </c>
      <c r="P28" s="159" t="s">
        <v>8</v>
      </c>
    </row>
    <row r="29" spans="1:17" s="74" customFormat="1" ht="14.25" customHeight="1" x14ac:dyDescent="0.2">
      <c r="A29" s="81" t="s">
        <v>167</v>
      </c>
      <c r="B29" s="213">
        <f t="shared" si="5"/>
        <v>31.399317406143346</v>
      </c>
      <c r="C29" s="213">
        <f t="shared" si="5"/>
        <v>30</v>
      </c>
      <c r="D29" s="213">
        <f t="shared" si="5"/>
        <v>32.019704433497537</v>
      </c>
      <c r="E29" s="82"/>
      <c r="F29" s="213">
        <f t="shared" si="6"/>
        <v>31.399317406143346</v>
      </c>
      <c r="G29" s="213">
        <f t="shared" si="6"/>
        <v>30</v>
      </c>
      <c r="H29" s="213">
        <f t="shared" si="6"/>
        <v>32.019704433497537</v>
      </c>
      <c r="I29" s="82"/>
      <c r="J29" s="211" t="s">
        <v>8</v>
      </c>
      <c r="K29" s="211" t="s">
        <v>8</v>
      </c>
      <c r="L29" s="211" t="s">
        <v>8</v>
      </c>
      <c r="M29" s="80"/>
      <c r="N29" s="159" t="s">
        <v>8</v>
      </c>
      <c r="O29" s="159" t="s">
        <v>8</v>
      </c>
      <c r="P29" s="159" t="s">
        <v>8</v>
      </c>
    </row>
    <row r="30" spans="1:17" s="74" customFormat="1" ht="14.25" customHeight="1" x14ac:dyDescent="0.2">
      <c r="A30" s="81" t="s">
        <v>104</v>
      </c>
      <c r="B30" s="213">
        <f t="shared" si="5"/>
        <v>4.2543471710583871</v>
      </c>
      <c r="C30" s="213">
        <f t="shared" si="5"/>
        <v>4.174802877128803</v>
      </c>
      <c r="D30" s="213">
        <f t="shared" si="5"/>
        <v>4.3312448923998907</v>
      </c>
      <c r="E30" s="82"/>
      <c r="F30" s="213">
        <f t="shared" si="6"/>
        <v>4.3208332997238648</v>
      </c>
      <c r="G30" s="213">
        <f t="shared" si="6"/>
        <v>4.2096714897913268</v>
      </c>
      <c r="H30" s="213">
        <f t="shared" si="6"/>
        <v>4.4276435109030325</v>
      </c>
      <c r="I30" s="82"/>
      <c r="J30" s="213">
        <f t="shared" ref="J30:L31" si="9">+J15/J63*100</f>
        <v>4.5936525408181987</v>
      </c>
      <c r="K30" s="213">
        <f t="shared" si="9"/>
        <v>4.7846889952153111</v>
      </c>
      <c r="L30" s="213">
        <f t="shared" si="9"/>
        <v>4.3978902013223387</v>
      </c>
      <c r="M30" s="82">
        <v>20538</v>
      </c>
      <c r="N30" s="213">
        <f t="shared" ref="N30:P31" si="10">+N15/N63*100</f>
        <v>1.5050979122835411</v>
      </c>
      <c r="O30" s="213">
        <f t="shared" si="10"/>
        <v>1.8097373478539398</v>
      </c>
      <c r="P30" s="213">
        <f t="shared" si="10"/>
        <v>1.1939810271508013</v>
      </c>
    </row>
    <row r="31" spans="1:17" s="74" customFormat="1" ht="15.75" customHeight="1" x14ac:dyDescent="0.2">
      <c r="A31" s="88" t="s">
        <v>319</v>
      </c>
      <c r="B31" s="213">
        <f t="shared" si="5"/>
        <v>2.8071602929210742</v>
      </c>
      <c r="C31" s="213">
        <f t="shared" si="5"/>
        <v>2.7826086956521738</v>
      </c>
      <c r="D31" s="213">
        <f t="shared" si="5"/>
        <v>2.8478731074260994</v>
      </c>
      <c r="E31" s="82"/>
      <c r="F31" s="213">
        <f t="shared" si="6"/>
        <v>2.7950522790951959</v>
      </c>
      <c r="G31" s="213">
        <f t="shared" si="6"/>
        <v>2.7844770883578165</v>
      </c>
      <c r="H31" s="213">
        <f t="shared" si="6"/>
        <v>2.8125567047722737</v>
      </c>
      <c r="I31" s="82"/>
      <c r="J31" s="213">
        <f t="shared" si="9"/>
        <v>7.1428571428571423</v>
      </c>
      <c r="K31" s="213">
        <f t="shared" si="9"/>
        <v>9.0909090909090917</v>
      </c>
      <c r="L31" s="213">
        <f t="shared" si="9"/>
        <v>0</v>
      </c>
      <c r="M31" s="82">
        <v>801</v>
      </c>
      <c r="N31" s="213">
        <f t="shared" si="10"/>
        <v>3.9603960396039604</v>
      </c>
      <c r="O31" s="213">
        <f t="shared" si="10"/>
        <v>1.4925373134328357</v>
      </c>
      <c r="P31" s="213">
        <f t="shared" si="10"/>
        <v>8.8235294117647065</v>
      </c>
    </row>
    <row r="32" spans="1:17" s="74" customFormat="1" ht="14.25" customHeight="1" x14ac:dyDescent="0.2">
      <c r="A32" s="88" t="s">
        <v>234</v>
      </c>
      <c r="B32" s="213">
        <f t="shared" si="5"/>
        <v>9.1370558375634516</v>
      </c>
      <c r="C32" s="213">
        <f t="shared" si="5"/>
        <v>9.0389267648999336</v>
      </c>
      <c r="D32" s="213">
        <f t="shared" si="5"/>
        <v>9.2453288036884249</v>
      </c>
      <c r="E32" s="82"/>
      <c r="F32" s="213">
        <f t="shared" si="6"/>
        <v>9.1370558375634516</v>
      </c>
      <c r="G32" s="213">
        <f t="shared" si="6"/>
        <v>9.0389267648999336</v>
      </c>
      <c r="H32" s="213">
        <f t="shared" si="6"/>
        <v>9.2453288036884249</v>
      </c>
      <c r="I32" s="82"/>
      <c r="J32" s="211" t="s">
        <v>8</v>
      </c>
      <c r="K32" s="211" t="s">
        <v>8</v>
      </c>
      <c r="L32" s="211" t="s">
        <v>8</v>
      </c>
      <c r="M32" s="80"/>
      <c r="N32" s="159" t="s">
        <v>8</v>
      </c>
      <c r="O32" s="159" t="s">
        <v>8</v>
      </c>
      <c r="P32" s="159" t="s">
        <v>8</v>
      </c>
    </row>
    <row r="33" spans="1:16" s="74" customFormat="1" ht="16.5" customHeight="1" x14ac:dyDescent="0.2">
      <c r="A33" s="81" t="s">
        <v>336</v>
      </c>
      <c r="B33" s="213">
        <f t="shared" si="5"/>
        <v>8.3584661783713923</v>
      </c>
      <c r="C33" s="213">
        <f t="shared" si="5"/>
        <v>7.177898270074877</v>
      </c>
      <c r="D33" s="213">
        <f t="shared" si="5"/>
        <v>9.2034744039918674</v>
      </c>
      <c r="E33" s="82"/>
      <c r="F33" s="213">
        <f t="shared" si="6"/>
        <v>8.3584661783713923</v>
      </c>
      <c r="G33" s="213">
        <f t="shared" si="6"/>
        <v>7.177898270074877</v>
      </c>
      <c r="H33" s="213">
        <f t="shared" si="6"/>
        <v>9.2034744039918674</v>
      </c>
      <c r="I33" s="82"/>
      <c r="J33" s="211" t="s">
        <v>8</v>
      </c>
      <c r="K33" s="211" t="s">
        <v>8</v>
      </c>
      <c r="L33" s="211" t="s">
        <v>8</v>
      </c>
      <c r="M33" s="80"/>
      <c r="N33" s="159" t="s">
        <v>8</v>
      </c>
      <c r="O33" s="159" t="s">
        <v>8</v>
      </c>
      <c r="P33" s="159" t="s">
        <v>8</v>
      </c>
    </row>
    <row r="34" spans="1:16" s="74" customFormat="1" ht="15.75" customHeight="1" x14ac:dyDescent="0.2">
      <c r="A34" s="81" t="s">
        <v>337</v>
      </c>
      <c r="B34" s="213">
        <f t="shared" si="5"/>
        <v>10.602934433745988</v>
      </c>
      <c r="C34" s="213">
        <f t="shared" si="5"/>
        <v>10.072425894123796</v>
      </c>
      <c r="D34" s="213">
        <f t="shared" si="5"/>
        <v>11.017443556385276</v>
      </c>
      <c r="E34" s="82"/>
      <c r="F34" s="213">
        <f t="shared" si="6"/>
        <v>10.606755561379943</v>
      </c>
      <c r="G34" s="213">
        <f t="shared" si="6"/>
        <v>10.073178016726404</v>
      </c>
      <c r="H34" s="213">
        <f t="shared" si="6"/>
        <v>11.023874846769015</v>
      </c>
      <c r="I34" s="82"/>
      <c r="J34" s="213">
        <f>+J19/J67*100</f>
        <v>0</v>
      </c>
      <c r="K34" s="213">
        <f>+K19/K67*100</f>
        <v>0</v>
      </c>
      <c r="L34" s="213">
        <f>+L19/L67*100</f>
        <v>0</v>
      </c>
      <c r="M34" s="82">
        <v>276</v>
      </c>
      <c r="N34" s="159" t="s">
        <v>8</v>
      </c>
      <c r="O34" s="159" t="s">
        <v>8</v>
      </c>
      <c r="P34" s="159" t="s">
        <v>8</v>
      </c>
    </row>
    <row r="35" spans="1:16" s="210" customFormat="1" ht="14.25" customHeight="1" x14ac:dyDescent="0.2">
      <c r="A35" s="88" t="s">
        <v>173</v>
      </c>
      <c r="B35" s="213">
        <f t="shared" si="5"/>
        <v>2.2745735174654751</v>
      </c>
      <c r="C35" s="213">
        <f t="shared" si="5"/>
        <v>1.8335684062059237</v>
      </c>
      <c r="D35" s="213">
        <f t="shared" si="5"/>
        <v>2.8735632183908044</v>
      </c>
      <c r="E35" s="90"/>
      <c r="F35" s="211" t="s">
        <v>8</v>
      </c>
      <c r="G35" s="211" t="s">
        <v>8</v>
      </c>
      <c r="H35" s="211" t="s">
        <v>8</v>
      </c>
      <c r="I35" s="211"/>
      <c r="J35" s="211" t="s">
        <v>8</v>
      </c>
      <c r="K35" s="211" t="s">
        <v>8</v>
      </c>
      <c r="L35" s="211" t="s">
        <v>8</v>
      </c>
      <c r="M35" s="90">
        <v>2305</v>
      </c>
      <c r="N35" s="213">
        <f>+N20/N68*100</f>
        <v>2.2745735174654751</v>
      </c>
      <c r="O35" s="213">
        <f>+O20/O68*100</f>
        <v>1.8335684062059237</v>
      </c>
      <c r="P35" s="213">
        <f>+P20/P68*100</f>
        <v>2.8735632183908044</v>
      </c>
    </row>
    <row r="36" spans="1:16" s="74" customFormat="1" ht="13.5" thickBot="1" x14ac:dyDescent="0.25">
      <c r="A36" s="91" t="s">
        <v>191</v>
      </c>
      <c r="B36" s="214">
        <f t="shared" si="5"/>
        <v>1.5944055944055944</v>
      </c>
      <c r="C36" s="214">
        <f t="shared" si="5"/>
        <v>0.6807351940095302</v>
      </c>
      <c r="D36" s="214">
        <f t="shared" si="5"/>
        <v>2.2317188983855649</v>
      </c>
      <c r="E36" s="162"/>
      <c r="F36" s="214">
        <f>+F21/F69*100</f>
        <v>1.5944055944055944</v>
      </c>
      <c r="G36" s="214">
        <f>+G21/G69*100</f>
        <v>0.6807351940095302</v>
      </c>
      <c r="H36" s="214">
        <f>+H21/H69*100</f>
        <v>2.2317188983855649</v>
      </c>
      <c r="I36" s="162"/>
      <c r="J36" s="160" t="s">
        <v>8</v>
      </c>
      <c r="K36" s="160" t="s">
        <v>8</v>
      </c>
      <c r="L36" s="160" t="s">
        <v>8</v>
      </c>
      <c r="M36" s="162"/>
      <c r="N36" s="160" t="s">
        <v>8</v>
      </c>
      <c r="O36" s="160" t="s">
        <v>8</v>
      </c>
      <c r="P36" s="160" t="s">
        <v>8</v>
      </c>
    </row>
    <row r="37" spans="1:16" s="74" customFormat="1" ht="28.5" customHeight="1" x14ac:dyDescent="0.2">
      <c r="A37" s="829" t="s">
        <v>340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</row>
    <row r="38" spans="1:16" s="74" customFormat="1" ht="15" customHeight="1" x14ac:dyDescent="0.2">
      <c r="A38" s="375" t="s">
        <v>338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</row>
    <row r="39" spans="1:16" s="74" customFormat="1" ht="15" customHeight="1" x14ac:dyDescent="0.2">
      <c r="A39" s="13" t="s">
        <v>24</v>
      </c>
      <c r="B39" s="7"/>
      <c r="C39" s="7"/>
      <c r="D39" s="7"/>
      <c r="E39" s="87"/>
      <c r="F39" s="87"/>
      <c r="G39" s="87"/>
      <c r="H39" s="87"/>
      <c r="I39" s="87"/>
      <c r="J39" s="87"/>
      <c r="K39" s="87"/>
      <c r="L39" s="87"/>
      <c r="M39" s="87"/>
      <c r="N39" s="139"/>
      <c r="O39" s="139"/>
      <c r="P39" s="139"/>
    </row>
    <row r="40" spans="1:16" s="75" customFormat="1" ht="14.25" customHeight="1" x14ac:dyDescent="0.2">
      <c r="A40" s="140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</row>
    <row r="41" spans="1:16" s="74" customFormat="1" ht="14.25" customHeight="1" x14ac:dyDescent="0.2">
      <c r="A41" s="81"/>
      <c r="B41" s="82"/>
      <c r="C41" s="82"/>
      <c r="D41" s="82"/>
      <c r="E41" s="82"/>
      <c r="F41" s="82"/>
      <c r="G41" s="82"/>
      <c r="H41" s="82"/>
      <c r="I41" s="82"/>
      <c r="J41" s="159"/>
      <c r="K41" s="159"/>
      <c r="L41" s="159"/>
      <c r="M41" s="82"/>
      <c r="N41" s="159"/>
      <c r="O41" s="159"/>
      <c r="P41" s="159"/>
    </row>
    <row r="42" spans="1:16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">
      <c r="B43" s="12"/>
      <c r="C43" s="12"/>
      <c r="D43" s="12"/>
      <c r="E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B44" s="12"/>
      <c r="C44" s="12"/>
      <c r="D44" s="12"/>
      <c r="E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7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7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3" spans="1:17" ht="13.5" thickBot="1" x14ac:dyDescent="0.25"/>
    <row r="54" spans="1:17" s="101" customFormat="1" ht="16.5" customHeight="1" x14ac:dyDescent="0.25">
      <c r="A54" s="873" t="s">
        <v>227</v>
      </c>
      <c r="B54" s="875" t="s">
        <v>0</v>
      </c>
      <c r="C54" s="875"/>
      <c r="D54" s="875"/>
      <c r="F54" s="876" t="s">
        <v>1</v>
      </c>
      <c r="G54" s="876"/>
      <c r="H54" s="876"/>
      <c r="J54" s="876" t="s">
        <v>2</v>
      </c>
      <c r="K54" s="876"/>
      <c r="L54" s="876"/>
      <c r="N54" s="876" t="s">
        <v>21</v>
      </c>
      <c r="O54" s="876"/>
      <c r="P54" s="876"/>
    </row>
    <row r="55" spans="1:17" s="102" customFormat="1" ht="18.75" customHeight="1" thickBot="1" x14ac:dyDescent="0.25">
      <c r="A55" s="874"/>
      <c r="B55" s="152" t="s">
        <v>0</v>
      </c>
      <c r="C55" s="153" t="s">
        <v>38</v>
      </c>
      <c r="D55" s="153" t="s">
        <v>39</v>
      </c>
      <c r="E55" s="154"/>
      <c r="F55" s="152" t="s">
        <v>0</v>
      </c>
      <c r="G55" s="153" t="s">
        <v>38</v>
      </c>
      <c r="H55" s="153" t="s">
        <v>39</v>
      </c>
      <c r="I55" s="154"/>
      <c r="J55" s="152" t="s">
        <v>0</v>
      </c>
      <c r="K55" s="153" t="s">
        <v>38</v>
      </c>
      <c r="L55" s="153" t="s">
        <v>39</v>
      </c>
      <c r="M55" s="154"/>
      <c r="N55" s="152" t="s">
        <v>0</v>
      </c>
      <c r="O55" s="153" t="s">
        <v>38</v>
      </c>
      <c r="P55" s="153" t="s">
        <v>39</v>
      </c>
    </row>
    <row r="56" spans="1:17" ht="6" customHeight="1" x14ac:dyDescent="0.2">
      <c r="Q56" s="4"/>
    </row>
    <row r="57" spans="1:17" s="156" customFormat="1" ht="14.25" customHeight="1" x14ac:dyDescent="0.2">
      <c r="A57" s="5" t="s">
        <v>0</v>
      </c>
      <c r="B57" s="157">
        <f>SUM(B59:B69)</f>
        <v>1108314</v>
      </c>
      <c r="C57" s="157">
        <f t="shared" ref="C57:D57" si="11">SUM(C59:C69)</f>
        <v>555560</v>
      </c>
      <c r="D57" s="157">
        <f t="shared" si="11"/>
        <v>552754</v>
      </c>
      <c r="E57" s="157">
        <f>SUM(E59:E68)</f>
        <v>0</v>
      </c>
      <c r="F57" s="157">
        <f>SUM(F59:F69)</f>
        <v>1007184</v>
      </c>
      <c r="G57" s="157">
        <f t="shared" ref="G57:H57" si="12">SUM(G59:G69)</f>
        <v>504302</v>
      </c>
      <c r="H57" s="157">
        <f t="shared" si="12"/>
        <v>502882</v>
      </c>
      <c r="I57" s="157">
        <f>SUM(I59:I68)</f>
        <v>0</v>
      </c>
      <c r="J57" s="157">
        <f>SUM(J59:J69)</f>
        <v>81475</v>
      </c>
      <c r="K57" s="157">
        <f t="shared" ref="K57:L57" si="13">SUM(K59:K69)</f>
        <v>41474</v>
      </c>
      <c r="L57" s="157">
        <f t="shared" si="13"/>
        <v>40001</v>
      </c>
      <c r="M57" s="157">
        <f>SUM(M59:M68)</f>
        <v>885119</v>
      </c>
      <c r="N57" s="157">
        <f>SUM(N59:N69)</f>
        <v>19655</v>
      </c>
      <c r="O57" s="157">
        <f t="shared" ref="O57:P57" si="14">SUM(O59:O69)</f>
        <v>9784</v>
      </c>
      <c r="P57" s="157">
        <f t="shared" si="14"/>
        <v>9871</v>
      </c>
    </row>
    <row r="58" spans="1:17" s="156" customFormat="1" ht="6" customHeight="1" x14ac:dyDescent="0.2">
      <c r="A58" s="81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</row>
    <row r="59" spans="1:17" s="156" customFormat="1" ht="14.25" customHeight="1" x14ac:dyDescent="0.2">
      <c r="A59" s="81" t="s">
        <v>162</v>
      </c>
      <c r="B59" s="7">
        <v>139225</v>
      </c>
      <c r="C59" s="7">
        <v>70866</v>
      </c>
      <c r="D59" s="7">
        <v>68359</v>
      </c>
      <c r="E59" s="7"/>
      <c r="F59" s="7">
        <v>120644</v>
      </c>
      <c r="G59" s="7">
        <v>61408</v>
      </c>
      <c r="H59" s="7">
        <v>59236</v>
      </c>
      <c r="I59" s="7"/>
      <c r="J59" s="7">
        <v>17454</v>
      </c>
      <c r="K59" s="7">
        <v>8925</v>
      </c>
      <c r="L59" s="7">
        <v>8529</v>
      </c>
      <c r="M59" s="7"/>
      <c r="N59" s="7">
        <v>1127</v>
      </c>
      <c r="O59" s="7">
        <v>533</v>
      </c>
      <c r="P59" s="7">
        <v>594</v>
      </c>
    </row>
    <row r="60" spans="1:17" s="74" customFormat="1" ht="14.25" customHeight="1" x14ac:dyDescent="0.2">
      <c r="A60" s="81" t="s">
        <v>166</v>
      </c>
      <c r="B60" s="7">
        <v>457889</v>
      </c>
      <c r="C60" s="7">
        <v>235263</v>
      </c>
      <c r="D60" s="7">
        <v>222626</v>
      </c>
      <c r="E60" s="82"/>
      <c r="F60" s="82">
        <v>416321</v>
      </c>
      <c r="G60" s="82">
        <v>214290</v>
      </c>
      <c r="H60" s="82">
        <v>202031</v>
      </c>
      <c r="I60" s="82"/>
      <c r="J60" s="82">
        <v>36730</v>
      </c>
      <c r="K60" s="82">
        <v>18742</v>
      </c>
      <c r="L60" s="82">
        <v>17988</v>
      </c>
      <c r="M60" s="82">
        <v>457889</v>
      </c>
      <c r="N60" s="158">
        <v>4838</v>
      </c>
      <c r="O60" s="158">
        <v>2231</v>
      </c>
      <c r="P60" s="158">
        <v>2607</v>
      </c>
    </row>
    <row r="61" spans="1:17" s="74" customFormat="1" ht="14.25" customHeight="1" x14ac:dyDescent="0.2">
      <c r="A61" s="81" t="s">
        <v>168</v>
      </c>
      <c r="B61" s="7">
        <v>801</v>
      </c>
      <c r="C61" s="7">
        <v>472</v>
      </c>
      <c r="D61" s="7">
        <v>329</v>
      </c>
      <c r="E61" s="82"/>
      <c r="F61" s="82">
        <v>801</v>
      </c>
      <c r="G61" s="82">
        <v>472</v>
      </c>
      <c r="H61" s="82">
        <v>329</v>
      </c>
      <c r="I61" s="82"/>
      <c r="J61" s="159"/>
      <c r="K61" s="159"/>
      <c r="L61" s="159"/>
      <c r="M61" s="82"/>
      <c r="N61" s="159"/>
      <c r="O61" s="159"/>
      <c r="P61" s="159"/>
    </row>
    <row r="62" spans="1:17" s="74" customFormat="1" ht="14.25" customHeight="1" x14ac:dyDescent="0.2">
      <c r="A62" s="81" t="s">
        <v>167</v>
      </c>
      <c r="B62" s="7">
        <v>293</v>
      </c>
      <c r="C62" s="7">
        <v>90</v>
      </c>
      <c r="D62" s="7">
        <v>203</v>
      </c>
      <c r="E62" s="82"/>
      <c r="F62" s="82">
        <v>293</v>
      </c>
      <c r="G62" s="82">
        <v>90</v>
      </c>
      <c r="H62" s="82">
        <v>203</v>
      </c>
      <c r="I62" s="82"/>
      <c r="J62" s="159"/>
      <c r="K62" s="159"/>
      <c r="L62" s="159"/>
      <c r="M62" s="82"/>
      <c r="N62" s="159"/>
      <c r="O62" s="159"/>
      <c r="P62" s="159"/>
    </row>
    <row r="63" spans="1:17" s="74" customFormat="1" ht="14.25" customHeight="1" x14ac:dyDescent="0.2">
      <c r="A63" s="81" t="s">
        <v>198</v>
      </c>
      <c r="B63" s="7">
        <v>411532</v>
      </c>
      <c r="C63" s="7">
        <v>202285</v>
      </c>
      <c r="D63" s="7">
        <v>209247</v>
      </c>
      <c r="E63" s="83"/>
      <c r="F63" s="83">
        <v>371919</v>
      </c>
      <c r="G63" s="83">
        <v>182247</v>
      </c>
      <c r="H63" s="83">
        <v>189672</v>
      </c>
      <c r="I63" s="83"/>
      <c r="J63" s="83">
        <v>27255</v>
      </c>
      <c r="K63" s="83">
        <v>13794</v>
      </c>
      <c r="L63" s="83">
        <v>13461</v>
      </c>
      <c r="M63" s="83">
        <v>411532</v>
      </c>
      <c r="N63" s="83">
        <v>12358</v>
      </c>
      <c r="O63" s="83">
        <v>6244</v>
      </c>
      <c r="P63" s="83">
        <v>6114</v>
      </c>
    </row>
    <row r="64" spans="1:17" ht="14.25" customHeight="1" x14ac:dyDescent="0.2">
      <c r="A64" s="81" t="s">
        <v>164</v>
      </c>
      <c r="B64" s="7">
        <v>14748</v>
      </c>
      <c r="C64" s="7">
        <v>9200</v>
      </c>
      <c r="D64" s="7">
        <v>5548</v>
      </c>
      <c r="E64" s="7"/>
      <c r="F64" s="7">
        <v>14633</v>
      </c>
      <c r="G64" s="7">
        <v>9122</v>
      </c>
      <c r="H64" s="7">
        <v>5511</v>
      </c>
      <c r="I64" s="7"/>
      <c r="J64" s="82">
        <v>14</v>
      </c>
      <c r="K64" s="82">
        <v>11</v>
      </c>
      <c r="L64" s="82">
        <v>3</v>
      </c>
      <c r="M64" s="7">
        <v>9132</v>
      </c>
      <c r="N64" s="7">
        <v>101</v>
      </c>
      <c r="O64" s="7">
        <v>67</v>
      </c>
      <c r="P64" s="7">
        <v>34</v>
      </c>
    </row>
    <row r="65" spans="1:16" s="74" customFormat="1" ht="14.25" customHeight="1" x14ac:dyDescent="0.2">
      <c r="A65" s="81" t="s">
        <v>234</v>
      </c>
      <c r="B65" s="7">
        <v>8668</v>
      </c>
      <c r="C65" s="7">
        <v>4547</v>
      </c>
      <c r="D65" s="7">
        <v>4121</v>
      </c>
      <c r="E65" s="86"/>
      <c r="F65" s="86">
        <v>8668</v>
      </c>
      <c r="G65" s="86">
        <v>4547</v>
      </c>
      <c r="H65" s="86">
        <v>4121</v>
      </c>
      <c r="I65" s="86"/>
      <c r="J65" s="159"/>
      <c r="K65" s="159"/>
      <c r="L65" s="159"/>
      <c r="M65" s="82"/>
      <c r="N65" s="159"/>
      <c r="O65" s="159"/>
      <c r="P65" s="159"/>
    </row>
    <row r="66" spans="1:16" s="156" customFormat="1" ht="14.25" customHeight="1" x14ac:dyDescent="0.2">
      <c r="A66" s="81" t="s">
        <v>314</v>
      </c>
      <c r="B66" s="7">
        <v>9284</v>
      </c>
      <c r="C66" s="7">
        <v>3873</v>
      </c>
      <c r="D66" s="7">
        <v>5411</v>
      </c>
      <c r="E66" s="82"/>
      <c r="F66" s="82">
        <v>9284</v>
      </c>
      <c r="G66" s="82">
        <v>3873</v>
      </c>
      <c r="H66" s="82">
        <v>5411</v>
      </c>
      <c r="I66" s="7"/>
      <c r="J66" s="7"/>
      <c r="K66" s="7"/>
      <c r="L66" s="7"/>
      <c r="M66" s="7"/>
      <c r="N66" s="7"/>
      <c r="O66" s="7"/>
      <c r="P66" s="7"/>
    </row>
    <row r="67" spans="1:16" s="74" customFormat="1" ht="14.25" customHeight="1" x14ac:dyDescent="0.2">
      <c r="A67" s="81" t="s">
        <v>318</v>
      </c>
      <c r="B67" s="7">
        <v>61068</v>
      </c>
      <c r="C67" s="7">
        <v>26786</v>
      </c>
      <c r="D67" s="7">
        <v>34282</v>
      </c>
      <c r="E67" s="82">
        <v>0</v>
      </c>
      <c r="F67" s="82">
        <v>61046</v>
      </c>
      <c r="G67" s="82">
        <v>26784</v>
      </c>
      <c r="H67" s="82">
        <v>34262</v>
      </c>
      <c r="I67" s="82">
        <v>0</v>
      </c>
      <c r="J67" s="82">
        <v>22</v>
      </c>
      <c r="K67" s="82">
        <v>2</v>
      </c>
      <c r="L67" s="82">
        <v>20</v>
      </c>
      <c r="M67" s="82">
        <v>5335</v>
      </c>
      <c r="N67" s="159"/>
      <c r="O67" s="159"/>
      <c r="P67" s="159"/>
    </row>
    <row r="68" spans="1:16" s="74" customFormat="1" ht="14.25" customHeight="1" x14ac:dyDescent="0.2">
      <c r="A68" s="88" t="s">
        <v>173</v>
      </c>
      <c r="B68" s="90">
        <v>1231</v>
      </c>
      <c r="C68" s="90">
        <v>709</v>
      </c>
      <c r="D68" s="90">
        <v>522</v>
      </c>
      <c r="E68" s="90"/>
      <c r="F68" s="211"/>
      <c r="G68" s="211"/>
      <c r="H68" s="211"/>
      <c r="I68" s="90"/>
      <c r="J68" s="211"/>
      <c r="K68" s="211"/>
      <c r="L68" s="211"/>
      <c r="M68" s="90">
        <v>1231</v>
      </c>
      <c r="N68" s="90">
        <v>1231</v>
      </c>
      <c r="O68" s="90">
        <v>709</v>
      </c>
      <c r="P68" s="90">
        <v>522</v>
      </c>
    </row>
    <row r="69" spans="1:16" s="210" customFormat="1" ht="14.25" customHeight="1" x14ac:dyDescent="0.2">
      <c r="A69" s="88" t="s">
        <v>191</v>
      </c>
      <c r="B69" s="209">
        <v>3575</v>
      </c>
      <c r="C69" s="209">
        <v>1469</v>
      </c>
      <c r="D69" s="209">
        <v>2106</v>
      </c>
      <c r="E69" s="85"/>
      <c r="F69" s="85">
        <v>3575</v>
      </c>
      <c r="G69" s="85">
        <v>1469</v>
      </c>
      <c r="H69" s="85">
        <v>2106</v>
      </c>
      <c r="I69" s="85"/>
      <c r="J69" s="211"/>
      <c r="K69" s="211"/>
      <c r="L69" s="211"/>
      <c r="M69" s="90"/>
      <c r="N69" s="211"/>
      <c r="O69" s="211"/>
      <c r="P69" s="211"/>
    </row>
  </sheetData>
  <mergeCells count="17">
    <mergeCell ref="A37:P37"/>
    <mergeCell ref="A54:A55"/>
    <mergeCell ref="B54:D54"/>
    <mergeCell ref="F54:H54"/>
    <mergeCell ref="J54:L54"/>
    <mergeCell ref="N54:P54"/>
    <mergeCell ref="B8:P8"/>
    <mergeCell ref="B23:P23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9:P36">
    <cfRule type="cellIs" dxfId="21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23622047244094491" header="0" footer="0"/>
  <pageSetup scale="89" orientation="landscape" r:id="rId1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9"/>
  <sheetViews>
    <sheetView showGridLines="0" zoomScaleNormal="100" zoomScaleSheetLayoutView="100" workbookViewId="0">
      <selection activeCell="F6" sqref="F6"/>
    </sheetView>
  </sheetViews>
  <sheetFormatPr baseColWidth="10" defaultColWidth="11" defaultRowHeight="12.75" x14ac:dyDescent="0.2"/>
  <cols>
    <col min="1" max="1" width="32.375" style="207" customWidth="1"/>
    <col min="2" max="13" width="8.625" style="194" customWidth="1"/>
    <col min="14" max="16384" width="11" style="134"/>
  </cols>
  <sheetData>
    <row r="1" spans="1:14" s="197" customFormat="1" ht="15" x14ac:dyDescent="0.25">
      <c r="A1" s="806" t="s">
        <v>837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4" s="197" customFormat="1" ht="15" x14ac:dyDescent="0.25">
      <c r="A2" s="806" t="s">
        <v>321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353" t="s">
        <v>612</v>
      </c>
    </row>
    <row r="3" spans="1:14" s="197" customFormat="1" ht="15" x14ac:dyDescent="0.25">
      <c r="A3" s="806" t="s">
        <v>320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</row>
    <row r="4" spans="1:14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</row>
    <row r="5" spans="1:14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</row>
    <row r="6" spans="1:14" s="470" customFormat="1" ht="54.75" customHeight="1" x14ac:dyDescent="0.25">
      <c r="A6" s="715" t="s">
        <v>313</v>
      </c>
      <c r="B6" s="471" t="s">
        <v>0</v>
      </c>
      <c r="C6" s="467" t="s">
        <v>327</v>
      </c>
      <c r="D6" s="467" t="s">
        <v>332</v>
      </c>
      <c r="E6" s="467" t="s">
        <v>331</v>
      </c>
      <c r="F6" s="467" t="s">
        <v>988</v>
      </c>
      <c r="G6" s="467" t="s">
        <v>329</v>
      </c>
      <c r="H6" s="466" t="s">
        <v>635</v>
      </c>
      <c r="I6" s="467" t="s">
        <v>328</v>
      </c>
      <c r="J6" s="467" t="s">
        <v>636</v>
      </c>
      <c r="K6" s="466" t="s">
        <v>637</v>
      </c>
      <c r="L6" s="466" t="s">
        <v>173</v>
      </c>
      <c r="M6" s="466" t="s">
        <v>316</v>
      </c>
    </row>
    <row r="7" spans="1:14" s="61" customFormat="1" ht="6.75" customHeight="1" x14ac:dyDescent="0.2">
      <c r="A7" s="219"/>
      <c r="B7" s="220"/>
      <c r="C7" s="221"/>
      <c r="D7" s="221"/>
      <c r="E7" s="221"/>
      <c r="F7" s="221"/>
      <c r="G7" s="221"/>
      <c r="H7" s="222"/>
      <c r="I7" s="221"/>
      <c r="J7" s="221"/>
      <c r="K7" s="222"/>
      <c r="L7" s="222"/>
      <c r="M7" s="222"/>
    </row>
    <row r="8" spans="1:14" ht="15" customHeight="1" x14ac:dyDescent="0.2">
      <c r="A8" s="200" t="s">
        <v>0</v>
      </c>
      <c r="B8" s="745">
        <f>SUM(C8:M8)</f>
        <v>52489</v>
      </c>
      <c r="C8" s="745">
        <f t="shared" ref="C8:M8" si="0">SUM(C10:C36)</f>
        <v>4889</v>
      </c>
      <c r="D8" s="745">
        <f t="shared" si="0"/>
        <v>21228</v>
      </c>
      <c r="E8" s="745">
        <f t="shared" si="0"/>
        <v>230</v>
      </c>
      <c r="F8" s="745">
        <f t="shared" si="0"/>
        <v>92</v>
      </c>
      <c r="G8" s="745">
        <f t="shared" si="0"/>
        <v>17508</v>
      </c>
      <c r="H8" s="745">
        <f t="shared" si="0"/>
        <v>414</v>
      </c>
      <c r="I8" s="745">
        <f t="shared" si="0"/>
        <v>792</v>
      </c>
      <c r="J8" s="745">
        <f t="shared" si="0"/>
        <v>776</v>
      </c>
      <c r="K8" s="745">
        <f t="shared" si="0"/>
        <v>6475</v>
      </c>
      <c r="L8" s="745">
        <f t="shared" si="0"/>
        <v>28</v>
      </c>
      <c r="M8" s="745">
        <f t="shared" si="0"/>
        <v>57</v>
      </c>
    </row>
    <row r="9" spans="1:14" ht="6.75" customHeight="1" x14ac:dyDescent="0.2">
      <c r="A9" s="195"/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</row>
    <row r="10" spans="1:14" x14ac:dyDescent="0.2">
      <c r="A10" s="195" t="s">
        <v>299</v>
      </c>
      <c r="B10" s="544">
        <f>SUM(C10:M10)</f>
        <v>135</v>
      </c>
      <c r="C10" s="548">
        <v>24</v>
      </c>
      <c r="D10" s="548">
        <v>53</v>
      </c>
      <c r="E10" s="548">
        <v>0</v>
      </c>
      <c r="F10" s="548">
        <v>0</v>
      </c>
      <c r="G10" s="548">
        <v>57</v>
      </c>
      <c r="H10" s="548">
        <v>0</v>
      </c>
      <c r="I10" s="548">
        <v>1</v>
      </c>
      <c r="J10" s="747">
        <v>0</v>
      </c>
      <c r="K10" s="548">
        <v>0</v>
      </c>
      <c r="L10" s="548">
        <v>0</v>
      </c>
      <c r="M10" s="548">
        <v>0</v>
      </c>
    </row>
    <row r="11" spans="1:14" x14ac:dyDescent="0.2">
      <c r="A11" s="195" t="s">
        <v>285</v>
      </c>
      <c r="B11" s="544">
        <f t="shared" ref="B11:B36" si="1">SUM(C11:M11)</f>
        <v>8</v>
      </c>
      <c r="C11" s="548">
        <v>0</v>
      </c>
      <c r="D11" s="548">
        <v>6</v>
      </c>
      <c r="E11" s="548">
        <v>0</v>
      </c>
      <c r="F11" s="548">
        <v>0</v>
      </c>
      <c r="G11" s="548">
        <v>2</v>
      </c>
      <c r="H11" s="548">
        <v>0</v>
      </c>
      <c r="I11" s="548">
        <v>0</v>
      </c>
      <c r="J11" s="747">
        <v>0</v>
      </c>
      <c r="K11" s="548">
        <v>0</v>
      </c>
      <c r="L11" s="548">
        <v>0</v>
      </c>
      <c r="M11" s="548">
        <v>0</v>
      </c>
    </row>
    <row r="12" spans="1:14" x14ac:dyDescent="0.2">
      <c r="A12" s="204" t="s">
        <v>297</v>
      </c>
      <c r="B12" s="544">
        <f t="shared" si="1"/>
        <v>17</v>
      </c>
      <c r="C12" s="548">
        <v>3</v>
      </c>
      <c r="D12" s="548">
        <v>9</v>
      </c>
      <c r="E12" s="548">
        <v>0</v>
      </c>
      <c r="F12" s="548">
        <v>0</v>
      </c>
      <c r="G12" s="548">
        <v>5</v>
      </c>
      <c r="H12" s="548">
        <v>0</v>
      </c>
      <c r="I12" s="548">
        <v>0</v>
      </c>
      <c r="J12" s="747">
        <v>0</v>
      </c>
      <c r="K12" s="548">
        <v>0</v>
      </c>
      <c r="L12" s="548">
        <v>0</v>
      </c>
      <c r="M12" s="548">
        <v>0</v>
      </c>
    </row>
    <row r="13" spans="1:14" x14ac:dyDescent="0.2">
      <c r="A13" s="195" t="s">
        <v>302</v>
      </c>
      <c r="B13" s="544">
        <f t="shared" si="1"/>
        <v>106</v>
      </c>
      <c r="C13" s="548">
        <v>17</v>
      </c>
      <c r="D13" s="548">
        <v>47</v>
      </c>
      <c r="E13" s="548">
        <v>0</v>
      </c>
      <c r="F13" s="548">
        <v>0</v>
      </c>
      <c r="G13" s="548">
        <v>42</v>
      </c>
      <c r="H13" s="548">
        <v>0</v>
      </c>
      <c r="I13" s="548">
        <v>0</v>
      </c>
      <c r="J13" s="747">
        <v>0</v>
      </c>
      <c r="K13" s="548">
        <v>0</v>
      </c>
      <c r="L13" s="548">
        <v>0</v>
      </c>
      <c r="M13" s="548">
        <v>0</v>
      </c>
    </row>
    <row r="14" spans="1:14" x14ac:dyDescent="0.2">
      <c r="A14" s="195" t="s">
        <v>282</v>
      </c>
      <c r="B14" s="544">
        <f t="shared" si="1"/>
        <v>181</v>
      </c>
      <c r="C14" s="548">
        <v>29</v>
      </c>
      <c r="D14" s="548">
        <v>85</v>
      </c>
      <c r="E14" s="548">
        <v>0</v>
      </c>
      <c r="F14" s="548">
        <v>0</v>
      </c>
      <c r="G14" s="548">
        <v>65</v>
      </c>
      <c r="H14" s="548">
        <v>0</v>
      </c>
      <c r="I14" s="548">
        <v>0</v>
      </c>
      <c r="J14" s="747">
        <v>1</v>
      </c>
      <c r="K14" s="548">
        <v>1</v>
      </c>
      <c r="L14" s="548">
        <v>0</v>
      </c>
      <c r="M14" s="548">
        <v>0</v>
      </c>
    </row>
    <row r="15" spans="1:14" x14ac:dyDescent="0.2">
      <c r="A15" s="195" t="s">
        <v>298</v>
      </c>
      <c r="B15" s="544">
        <f t="shared" si="1"/>
        <v>60</v>
      </c>
      <c r="C15" s="548">
        <v>14</v>
      </c>
      <c r="D15" s="548">
        <v>28</v>
      </c>
      <c r="E15" s="548">
        <v>0</v>
      </c>
      <c r="F15" s="548">
        <v>0</v>
      </c>
      <c r="G15" s="548">
        <v>17</v>
      </c>
      <c r="H15" s="548">
        <v>1</v>
      </c>
      <c r="I15" s="548">
        <v>0</v>
      </c>
      <c r="J15" s="747">
        <v>0</v>
      </c>
      <c r="K15" s="548">
        <v>0</v>
      </c>
      <c r="L15" s="548">
        <v>0</v>
      </c>
      <c r="M15" s="548">
        <v>0</v>
      </c>
    </row>
    <row r="16" spans="1:14" x14ac:dyDescent="0.2">
      <c r="A16" s="204" t="s">
        <v>294</v>
      </c>
      <c r="B16" s="544">
        <f t="shared" si="1"/>
        <v>843</v>
      </c>
      <c r="C16" s="548">
        <v>66</v>
      </c>
      <c r="D16" s="548">
        <v>278</v>
      </c>
      <c r="E16" s="548">
        <v>1</v>
      </c>
      <c r="F16" s="548">
        <v>0</v>
      </c>
      <c r="G16" s="548">
        <v>360</v>
      </c>
      <c r="H16" s="548">
        <v>4</v>
      </c>
      <c r="I16" s="548">
        <v>23</v>
      </c>
      <c r="J16" s="747">
        <v>10</v>
      </c>
      <c r="K16" s="548">
        <v>99</v>
      </c>
      <c r="L16" s="548">
        <v>0</v>
      </c>
      <c r="M16" s="548">
        <v>2</v>
      </c>
    </row>
    <row r="17" spans="1:13" x14ac:dyDescent="0.2">
      <c r="A17" s="195" t="s">
        <v>291</v>
      </c>
      <c r="B17" s="544">
        <f t="shared" si="1"/>
        <v>172</v>
      </c>
      <c r="C17" s="548">
        <v>28</v>
      </c>
      <c r="D17" s="548">
        <v>71</v>
      </c>
      <c r="E17" s="548">
        <v>0</v>
      </c>
      <c r="F17" s="548">
        <v>0</v>
      </c>
      <c r="G17" s="548">
        <v>53</v>
      </c>
      <c r="H17" s="548">
        <v>0</v>
      </c>
      <c r="I17" s="548">
        <v>0</v>
      </c>
      <c r="J17" s="747">
        <v>18</v>
      </c>
      <c r="K17" s="548">
        <v>2</v>
      </c>
      <c r="L17" s="548">
        <v>0</v>
      </c>
      <c r="M17" s="548">
        <v>0</v>
      </c>
    </row>
    <row r="18" spans="1:13" x14ac:dyDescent="0.2">
      <c r="A18" s="204" t="s">
        <v>295</v>
      </c>
      <c r="B18" s="544">
        <f t="shared" si="1"/>
        <v>61</v>
      </c>
      <c r="C18" s="548">
        <v>8</v>
      </c>
      <c r="D18" s="548">
        <v>20</v>
      </c>
      <c r="E18" s="548">
        <v>0</v>
      </c>
      <c r="F18" s="548">
        <v>0</v>
      </c>
      <c r="G18" s="548">
        <v>29</v>
      </c>
      <c r="H18" s="548">
        <v>0</v>
      </c>
      <c r="I18" s="548">
        <v>0</v>
      </c>
      <c r="J18" s="747">
        <v>0</v>
      </c>
      <c r="K18" s="548">
        <v>4</v>
      </c>
      <c r="L18" s="548">
        <v>0</v>
      </c>
      <c r="M18" s="548">
        <v>0</v>
      </c>
    </row>
    <row r="19" spans="1:13" x14ac:dyDescent="0.2">
      <c r="A19" s="195" t="s">
        <v>288</v>
      </c>
      <c r="B19" s="544">
        <f t="shared" si="1"/>
        <v>1201</v>
      </c>
      <c r="C19" s="548">
        <v>121</v>
      </c>
      <c r="D19" s="548">
        <v>484</v>
      </c>
      <c r="E19" s="548">
        <v>3</v>
      </c>
      <c r="F19" s="548">
        <v>0</v>
      </c>
      <c r="G19" s="548">
        <v>488</v>
      </c>
      <c r="H19" s="548">
        <v>7</v>
      </c>
      <c r="I19" s="548">
        <v>19</v>
      </c>
      <c r="J19" s="747">
        <v>11</v>
      </c>
      <c r="K19" s="548">
        <v>64</v>
      </c>
      <c r="L19" s="548">
        <v>2</v>
      </c>
      <c r="M19" s="548">
        <v>2</v>
      </c>
    </row>
    <row r="20" spans="1:13" x14ac:dyDescent="0.2">
      <c r="A20" s="204" t="s">
        <v>283</v>
      </c>
      <c r="B20" s="544">
        <f t="shared" si="1"/>
        <v>1214</v>
      </c>
      <c r="C20" s="548">
        <v>188</v>
      </c>
      <c r="D20" s="548">
        <v>537</v>
      </c>
      <c r="E20" s="548">
        <v>1</v>
      </c>
      <c r="F20" s="548">
        <v>0</v>
      </c>
      <c r="G20" s="548">
        <v>474</v>
      </c>
      <c r="H20" s="548">
        <v>3</v>
      </c>
      <c r="I20" s="548">
        <v>3</v>
      </c>
      <c r="J20" s="747">
        <v>2</v>
      </c>
      <c r="K20" s="548">
        <v>4</v>
      </c>
      <c r="L20" s="548">
        <v>2</v>
      </c>
      <c r="M20" s="548">
        <v>0</v>
      </c>
    </row>
    <row r="21" spans="1:13" x14ac:dyDescent="0.2">
      <c r="A21" s="195" t="s">
        <v>286</v>
      </c>
      <c r="B21" s="544">
        <f t="shared" si="1"/>
        <v>206</v>
      </c>
      <c r="C21" s="548">
        <v>19</v>
      </c>
      <c r="D21" s="548">
        <v>84</v>
      </c>
      <c r="E21" s="548">
        <v>0</v>
      </c>
      <c r="F21" s="548">
        <v>0</v>
      </c>
      <c r="G21" s="548">
        <v>88</v>
      </c>
      <c r="H21" s="548">
        <v>1</v>
      </c>
      <c r="I21" s="548">
        <v>2</v>
      </c>
      <c r="J21" s="747">
        <v>1</v>
      </c>
      <c r="K21" s="548">
        <v>9</v>
      </c>
      <c r="L21" s="548">
        <v>1</v>
      </c>
      <c r="M21" s="548">
        <v>1</v>
      </c>
    </row>
    <row r="22" spans="1:13" x14ac:dyDescent="0.2">
      <c r="A22" s="195" t="s">
        <v>292</v>
      </c>
      <c r="B22" s="544">
        <f t="shared" si="1"/>
        <v>20</v>
      </c>
      <c r="C22" s="548">
        <v>0</v>
      </c>
      <c r="D22" s="548">
        <v>5</v>
      </c>
      <c r="E22" s="548">
        <v>0</v>
      </c>
      <c r="F22" s="548">
        <v>0</v>
      </c>
      <c r="G22" s="548">
        <v>11</v>
      </c>
      <c r="H22" s="548">
        <v>1</v>
      </c>
      <c r="I22" s="548">
        <v>3</v>
      </c>
      <c r="J22" s="747">
        <v>0</v>
      </c>
      <c r="K22" s="548">
        <v>0</v>
      </c>
      <c r="L22" s="548">
        <v>0</v>
      </c>
      <c r="M22" s="548">
        <v>0</v>
      </c>
    </row>
    <row r="23" spans="1:13" x14ac:dyDescent="0.2">
      <c r="A23" s="195" t="s">
        <v>287</v>
      </c>
      <c r="B23" s="544">
        <f t="shared" si="1"/>
        <v>518</v>
      </c>
      <c r="C23" s="548">
        <v>44</v>
      </c>
      <c r="D23" s="548">
        <v>234</v>
      </c>
      <c r="E23" s="548">
        <v>1</v>
      </c>
      <c r="F23" s="548">
        <v>1</v>
      </c>
      <c r="G23" s="548">
        <v>207</v>
      </c>
      <c r="H23" s="548">
        <v>5</v>
      </c>
      <c r="I23" s="548">
        <v>3</v>
      </c>
      <c r="J23" s="747">
        <v>2</v>
      </c>
      <c r="K23" s="548">
        <v>17</v>
      </c>
      <c r="L23" s="548">
        <v>3</v>
      </c>
      <c r="M23" s="548">
        <v>1</v>
      </c>
    </row>
    <row r="24" spans="1:13" x14ac:dyDescent="0.2">
      <c r="A24" s="195" t="s">
        <v>284</v>
      </c>
      <c r="B24" s="544">
        <f t="shared" si="1"/>
        <v>342</v>
      </c>
      <c r="C24" s="548">
        <v>49</v>
      </c>
      <c r="D24" s="548">
        <v>124</v>
      </c>
      <c r="E24" s="548">
        <v>0</v>
      </c>
      <c r="F24" s="548">
        <v>0</v>
      </c>
      <c r="G24" s="548">
        <v>156</v>
      </c>
      <c r="H24" s="548">
        <v>0</v>
      </c>
      <c r="I24" s="548">
        <v>1</v>
      </c>
      <c r="J24" s="747">
        <v>0</v>
      </c>
      <c r="K24" s="548">
        <v>11</v>
      </c>
      <c r="L24" s="548">
        <v>1</v>
      </c>
      <c r="M24" s="548">
        <v>0</v>
      </c>
    </row>
    <row r="25" spans="1:13" x14ac:dyDescent="0.2">
      <c r="A25" s="195" t="s">
        <v>289</v>
      </c>
      <c r="B25" s="544">
        <f t="shared" si="1"/>
        <v>42169</v>
      </c>
      <c r="C25" s="548">
        <v>3635</v>
      </c>
      <c r="D25" s="548">
        <v>16535</v>
      </c>
      <c r="E25" s="548">
        <v>216</v>
      </c>
      <c r="F25" s="548">
        <v>90</v>
      </c>
      <c r="G25" s="548">
        <v>13718</v>
      </c>
      <c r="H25" s="548">
        <v>357</v>
      </c>
      <c r="I25" s="548">
        <v>724</v>
      </c>
      <c r="J25" s="747">
        <v>700</v>
      </c>
      <c r="K25" s="548">
        <v>6138</v>
      </c>
      <c r="L25" s="548">
        <v>16</v>
      </c>
      <c r="M25" s="548">
        <v>40</v>
      </c>
    </row>
    <row r="26" spans="1:13" x14ac:dyDescent="0.2">
      <c r="A26" s="195" t="s">
        <v>290</v>
      </c>
      <c r="B26" s="544">
        <f t="shared" si="1"/>
        <v>1327</v>
      </c>
      <c r="C26" s="548">
        <v>120</v>
      </c>
      <c r="D26" s="548">
        <v>763</v>
      </c>
      <c r="E26" s="548">
        <v>0</v>
      </c>
      <c r="F26" s="548">
        <v>0</v>
      </c>
      <c r="G26" s="548">
        <v>314</v>
      </c>
      <c r="H26" s="548">
        <v>19</v>
      </c>
      <c r="I26" s="548">
        <v>6</v>
      </c>
      <c r="J26" s="747">
        <v>14</v>
      </c>
      <c r="K26" s="548">
        <v>81</v>
      </c>
      <c r="L26" s="548">
        <v>1</v>
      </c>
      <c r="M26" s="548">
        <v>9</v>
      </c>
    </row>
    <row r="27" spans="1:13" x14ac:dyDescent="0.2">
      <c r="A27" s="195" t="s">
        <v>300</v>
      </c>
      <c r="B27" s="544">
        <f t="shared" si="1"/>
        <v>11</v>
      </c>
      <c r="C27" s="548">
        <v>0</v>
      </c>
      <c r="D27" s="548">
        <v>7</v>
      </c>
      <c r="E27" s="548">
        <v>0</v>
      </c>
      <c r="F27" s="548">
        <v>0</v>
      </c>
      <c r="G27" s="548">
        <v>4</v>
      </c>
      <c r="H27" s="548">
        <v>0</v>
      </c>
      <c r="I27" s="548">
        <v>0</v>
      </c>
      <c r="J27" s="747">
        <v>0</v>
      </c>
      <c r="K27" s="548">
        <v>0</v>
      </c>
      <c r="L27" s="548">
        <v>0</v>
      </c>
      <c r="M27" s="548">
        <v>0</v>
      </c>
    </row>
    <row r="28" spans="1:13" x14ac:dyDescent="0.2">
      <c r="A28" s="195" t="s">
        <v>296</v>
      </c>
      <c r="B28" s="544">
        <f t="shared" si="1"/>
        <v>106</v>
      </c>
      <c r="C28" s="548">
        <v>9</v>
      </c>
      <c r="D28" s="548">
        <v>44</v>
      </c>
      <c r="E28" s="548">
        <v>0</v>
      </c>
      <c r="F28" s="548">
        <v>0</v>
      </c>
      <c r="G28" s="548">
        <v>49</v>
      </c>
      <c r="H28" s="548">
        <v>1</v>
      </c>
      <c r="I28" s="548">
        <v>0</v>
      </c>
      <c r="J28" s="747">
        <v>0</v>
      </c>
      <c r="K28" s="548">
        <v>3</v>
      </c>
      <c r="L28" s="548">
        <v>0</v>
      </c>
      <c r="M28" s="548">
        <v>0</v>
      </c>
    </row>
    <row r="29" spans="1:13" x14ac:dyDescent="0.2">
      <c r="A29" s="204" t="s">
        <v>293</v>
      </c>
      <c r="B29" s="544">
        <f t="shared" si="1"/>
        <v>152</v>
      </c>
      <c r="C29" s="548">
        <v>5</v>
      </c>
      <c r="D29" s="548">
        <v>35</v>
      </c>
      <c r="E29" s="548">
        <v>2</v>
      </c>
      <c r="F29" s="548">
        <v>1</v>
      </c>
      <c r="G29" s="548">
        <v>79</v>
      </c>
      <c r="H29" s="548">
        <v>1</v>
      </c>
      <c r="I29" s="548">
        <v>0</v>
      </c>
      <c r="J29" s="747">
        <v>13</v>
      </c>
      <c r="K29" s="548">
        <v>16</v>
      </c>
      <c r="L29" s="548">
        <v>0</v>
      </c>
      <c r="M29" s="548">
        <v>0</v>
      </c>
    </row>
    <row r="30" spans="1:13" x14ac:dyDescent="0.2">
      <c r="A30" s="195" t="s">
        <v>301</v>
      </c>
      <c r="B30" s="544">
        <f t="shared" si="1"/>
        <v>28</v>
      </c>
      <c r="C30" s="548">
        <v>8</v>
      </c>
      <c r="D30" s="548">
        <v>15</v>
      </c>
      <c r="E30" s="548">
        <v>0</v>
      </c>
      <c r="F30" s="548">
        <v>0</v>
      </c>
      <c r="G30" s="548">
        <v>3</v>
      </c>
      <c r="H30" s="548">
        <v>0</v>
      </c>
      <c r="I30" s="548">
        <v>2</v>
      </c>
      <c r="J30" s="747">
        <v>0</v>
      </c>
      <c r="K30" s="548">
        <v>0</v>
      </c>
      <c r="L30" s="548">
        <v>0</v>
      </c>
      <c r="M30" s="548">
        <v>0</v>
      </c>
    </row>
    <row r="31" spans="1:13" x14ac:dyDescent="0.2">
      <c r="A31" s="195" t="s">
        <v>303</v>
      </c>
      <c r="B31" s="544">
        <f t="shared" si="1"/>
        <v>2526</v>
      </c>
      <c r="C31" s="548">
        <v>286</v>
      </c>
      <c r="D31" s="548">
        <v>1300</v>
      </c>
      <c r="E31" s="548">
        <v>5</v>
      </c>
      <c r="F31" s="548">
        <v>0</v>
      </c>
      <c r="G31" s="548">
        <v>908</v>
      </c>
      <c r="H31" s="548">
        <v>13</v>
      </c>
      <c r="I31" s="548">
        <v>4</v>
      </c>
      <c r="J31" s="747">
        <v>4</v>
      </c>
      <c r="K31" s="548">
        <v>4</v>
      </c>
      <c r="L31" s="548">
        <v>2</v>
      </c>
      <c r="M31" s="548">
        <v>0</v>
      </c>
    </row>
    <row r="32" spans="1:13" x14ac:dyDescent="0.2">
      <c r="A32" s="204" t="s">
        <v>311</v>
      </c>
      <c r="B32" s="544">
        <f t="shared" si="1"/>
        <v>145</v>
      </c>
      <c r="C32" s="548">
        <v>95</v>
      </c>
      <c r="D32" s="548">
        <v>25</v>
      </c>
      <c r="E32" s="548">
        <v>0</v>
      </c>
      <c r="F32" s="548">
        <v>0</v>
      </c>
      <c r="G32" s="548">
        <v>17</v>
      </c>
      <c r="H32" s="548">
        <v>0</v>
      </c>
      <c r="I32" s="548">
        <v>0</v>
      </c>
      <c r="J32" s="747">
        <v>0</v>
      </c>
      <c r="K32" s="548">
        <v>8</v>
      </c>
      <c r="L32" s="548">
        <v>0</v>
      </c>
      <c r="M32" s="548">
        <v>0</v>
      </c>
    </row>
    <row r="33" spans="1:16" x14ac:dyDescent="0.2">
      <c r="A33" s="195" t="s">
        <v>307</v>
      </c>
      <c r="B33" s="544">
        <f t="shared" si="1"/>
        <v>250</v>
      </c>
      <c r="C33" s="548">
        <v>31</v>
      </c>
      <c r="D33" s="548">
        <v>129</v>
      </c>
      <c r="E33" s="548">
        <v>0</v>
      </c>
      <c r="F33" s="548">
        <v>0</v>
      </c>
      <c r="G33" s="548">
        <v>86</v>
      </c>
      <c r="H33" s="548">
        <v>1</v>
      </c>
      <c r="I33" s="548">
        <v>1</v>
      </c>
      <c r="J33" s="747">
        <v>0</v>
      </c>
      <c r="K33" s="548">
        <v>1</v>
      </c>
      <c r="L33" s="548">
        <v>0</v>
      </c>
      <c r="M33" s="548">
        <v>1</v>
      </c>
    </row>
    <row r="34" spans="1:16" x14ac:dyDescent="0.2">
      <c r="A34" s="195" t="s">
        <v>305</v>
      </c>
      <c r="B34" s="544">
        <f t="shared" si="1"/>
        <v>651</v>
      </c>
      <c r="C34" s="548">
        <v>77</v>
      </c>
      <c r="D34" s="548">
        <v>294</v>
      </c>
      <c r="E34" s="548">
        <v>0</v>
      </c>
      <c r="F34" s="548">
        <v>0</v>
      </c>
      <c r="G34" s="548">
        <v>267</v>
      </c>
      <c r="H34" s="548">
        <v>0</v>
      </c>
      <c r="I34" s="548">
        <v>0</v>
      </c>
      <c r="J34" s="747">
        <v>0</v>
      </c>
      <c r="K34" s="548">
        <v>13</v>
      </c>
      <c r="L34" s="548">
        <v>0</v>
      </c>
      <c r="M34" s="548">
        <v>0</v>
      </c>
    </row>
    <row r="35" spans="1:16" x14ac:dyDescent="0.2">
      <c r="A35" s="195" t="s">
        <v>306</v>
      </c>
      <c r="B35" s="544">
        <f t="shared" si="1"/>
        <v>31</v>
      </c>
      <c r="C35" s="548">
        <v>12</v>
      </c>
      <c r="D35" s="548">
        <v>11</v>
      </c>
      <c r="E35" s="548">
        <v>1</v>
      </c>
      <c r="F35" s="548">
        <v>0</v>
      </c>
      <c r="G35" s="548">
        <v>7</v>
      </c>
      <c r="H35" s="548">
        <v>0</v>
      </c>
      <c r="I35" s="548">
        <v>0</v>
      </c>
      <c r="J35" s="747">
        <v>0</v>
      </c>
      <c r="K35" s="548">
        <v>0</v>
      </c>
      <c r="L35" s="548">
        <v>0</v>
      </c>
      <c r="M35" s="548">
        <v>0</v>
      </c>
    </row>
    <row r="36" spans="1:16" ht="13.5" thickBot="1" x14ac:dyDescent="0.25">
      <c r="A36" s="190" t="s">
        <v>308</v>
      </c>
      <c r="B36" s="544">
        <f t="shared" si="1"/>
        <v>9</v>
      </c>
      <c r="C36" s="544">
        <v>1</v>
      </c>
      <c r="D36" s="544">
        <v>5</v>
      </c>
      <c r="E36" s="544">
        <v>0</v>
      </c>
      <c r="F36" s="548">
        <v>0</v>
      </c>
      <c r="G36" s="548">
        <v>2</v>
      </c>
      <c r="H36" s="548">
        <v>0</v>
      </c>
      <c r="I36" s="548">
        <v>0</v>
      </c>
      <c r="J36" s="747">
        <v>0</v>
      </c>
      <c r="K36" s="548">
        <v>0</v>
      </c>
      <c r="L36" s="548">
        <v>0</v>
      </c>
      <c r="M36" s="548">
        <v>1</v>
      </c>
    </row>
    <row r="37" spans="1:16" s="215" customFormat="1" ht="15" customHeight="1" x14ac:dyDescent="0.2">
      <c r="A37" s="373" t="s">
        <v>800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</row>
    <row r="38" spans="1:16" s="74" customFormat="1" ht="15" customHeight="1" x14ac:dyDescent="0.2">
      <c r="A38" s="375" t="s">
        <v>338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224"/>
      <c r="O38" s="224"/>
      <c r="P38" s="224"/>
    </row>
    <row r="39" spans="1:16" ht="15" customHeight="1" x14ac:dyDescent="0.2">
      <c r="A39" s="35" t="s">
        <v>24</v>
      </c>
      <c r="B39" s="378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</row>
  </sheetData>
  <mergeCells count="5">
    <mergeCell ref="A1:M1"/>
    <mergeCell ref="A2:M2"/>
    <mergeCell ref="A3:M3"/>
    <mergeCell ref="A4:M4"/>
    <mergeCell ref="A5:M5"/>
  </mergeCells>
  <conditionalFormatting sqref="B8:M36">
    <cfRule type="cellIs" dxfId="20" priority="1" operator="equal">
      <formula>0</formula>
    </cfRule>
  </conditionalFormatting>
  <hyperlinks>
    <hyperlink ref="N2" location="Contenido!A1" display="Contenido"/>
  </hyperlinks>
  <printOptions horizontalCentered="1"/>
  <pageMargins left="0.59055118110236227" right="0.59055118110236227" top="0.19685039370078741" bottom="0" header="0" footer="0"/>
  <pageSetup scale="86" orientation="landscape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9"/>
  <sheetViews>
    <sheetView showGridLines="0" zoomScaleNormal="100" zoomScaleSheetLayoutView="100" workbookViewId="0">
      <selection activeCell="F6" sqref="F6"/>
    </sheetView>
  </sheetViews>
  <sheetFormatPr baseColWidth="10" defaultColWidth="11" defaultRowHeight="12.75" x14ac:dyDescent="0.2"/>
  <cols>
    <col min="1" max="1" width="15.875" style="207" customWidth="1"/>
    <col min="2" max="13" width="8.625" style="194" customWidth="1"/>
    <col min="14" max="16384" width="11" style="134"/>
  </cols>
  <sheetData>
    <row r="1" spans="1:14" s="197" customFormat="1" ht="15" x14ac:dyDescent="0.25">
      <c r="A1" s="806" t="s">
        <v>836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4" s="197" customFormat="1" ht="15" x14ac:dyDescent="0.25">
      <c r="A2" s="806" t="s">
        <v>321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353" t="s">
        <v>612</v>
      </c>
    </row>
    <row r="3" spans="1:14" s="197" customFormat="1" ht="15" x14ac:dyDescent="0.25">
      <c r="A3" s="806" t="s">
        <v>333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</row>
    <row r="4" spans="1:14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</row>
    <row r="5" spans="1:14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</row>
    <row r="6" spans="1:14" s="470" customFormat="1" ht="54.75" customHeight="1" x14ac:dyDescent="0.25">
      <c r="A6" s="730" t="s">
        <v>49</v>
      </c>
      <c r="B6" s="471" t="s">
        <v>0</v>
      </c>
      <c r="C6" s="467" t="s">
        <v>327</v>
      </c>
      <c r="D6" s="467" t="s">
        <v>332</v>
      </c>
      <c r="E6" s="467" t="s">
        <v>331</v>
      </c>
      <c r="F6" s="467" t="s">
        <v>988</v>
      </c>
      <c r="G6" s="467" t="s">
        <v>329</v>
      </c>
      <c r="H6" s="466" t="s">
        <v>635</v>
      </c>
      <c r="I6" s="467" t="s">
        <v>328</v>
      </c>
      <c r="J6" s="467" t="s">
        <v>636</v>
      </c>
      <c r="K6" s="466" t="s">
        <v>637</v>
      </c>
      <c r="L6" s="466" t="s">
        <v>173</v>
      </c>
      <c r="M6" s="466" t="s">
        <v>316</v>
      </c>
    </row>
    <row r="7" spans="1:14" s="61" customFormat="1" ht="6.75" customHeight="1" x14ac:dyDescent="0.2">
      <c r="A7" s="219"/>
      <c r="B7" s="220"/>
      <c r="C7" s="221"/>
      <c r="D7" s="221"/>
      <c r="E7" s="221"/>
      <c r="F7" s="221"/>
      <c r="G7" s="221"/>
      <c r="H7" s="222"/>
      <c r="I7" s="221"/>
      <c r="J7" s="221"/>
      <c r="K7" s="222"/>
      <c r="L7" s="222"/>
      <c r="M7" s="222"/>
    </row>
    <row r="8" spans="1:14" ht="15" customHeight="1" x14ac:dyDescent="0.2">
      <c r="A8" s="200" t="s">
        <v>0</v>
      </c>
      <c r="B8" s="745">
        <f>SUM(C8:M8)</f>
        <v>52489</v>
      </c>
      <c r="C8" s="745">
        <f t="shared" ref="C8:M8" si="0">SUM(C10:C36)</f>
        <v>4889</v>
      </c>
      <c r="D8" s="745">
        <f t="shared" si="0"/>
        <v>21228</v>
      </c>
      <c r="E8" s="745">
        <f t="shared" si="0"/>
        <v>230</v>
      </c>
      <c r="F8" s="745">
        <f t="shared" si="0"/>
        <v>92</v>
      </c>
      <c r="G8" s="745">
        <f t="shared" si="0"/>
        <v>17508</v>
      </c>
      <c r="H8" s="745">
        <f t="shared" si="0"/>
        <v>414</v>
      </c>
      <c r="I8" s="745">
        <f t="shared" si="0"/>
        <v>792</v>
      </c>
      <c r="J8" s="745">
        <f t="shared" si="0"/>
        <v>776</v>
      </c>
      <c r="K8" s="745">
        <f t="shared" si="0"/>
        <v>6475</v>
      </c>
      <c r="L8" s="745">
        <f t="shared" si="0"/>
        <v>28</v>
      </c>
      <c r="M8" s="745">
        <f t="shared" si="0"/>
        <v>57</v>
      </c>
    </row>
    <row r="9" spans="1:14" ht="6.75" customHeight="1" x14ac:dyDescent="0.2">
      <c r="A9" s="195"/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</row>
    <row r="10" spans="1:14" x14ac:dyDescent="0.2">
      <c r="A10" s="54" t="s">
        <v>54</v>
      </c>
      <c r="B10" s="544">
        <f>SUM(C10:M10)</f>
        <v>4011</v>
      </c>
      <c r="C10" s="746">
        <v>401</v>
      </c>
      <c r="D10" s="746">
        <v>1654</v>
      </c>
      <c r="E10" s="746">
        <v>46</v>
      </c>
      <c r="F10" s="746"/>
      <c r="G10" s="746">
        <v>1481</v>
      </c>
      <c r="H10" s="746">
        <v>49</v>
      </c>
      <c r="I10" s="746">
        <v>60</v>
      </c>
      <c r="J10" s="746">
        <v>19</v>
      </c>
      <c r="K10" s="746">
        <v>287</v>
      </c>
      <c r="L10" s="746">
        <v>1</v>
      </c>
      <c r="M10" s="746">
        <v>13</v>
      </c>
    </row>
    <row r="11" spans="1:14" x14ac:dyDescent="0.2">
      <c r="A11" s="54" t="s">
        <v>61</v>
      </c>
      <c r="B11" s="544">
        <f t="shared" ref="B11:B26" si="1">SUM(C11:M11)</f>
        <v>2421</v>
      </c>
      <c r="C11" s="746">
        <v>247</v>
      </c>
      <c r="D11" s="746">
        <v>948</v>
      </c>
      <c r="E11" s="746">
        <v>24</v>
      </c>
      <c r="F11" s="746"/>
      <c r="G11" s="746">
        <v>991</v>
      </c>
      <c r="H11" s="746">
        <v>35</v>
      </c>
      <c r="I11" s="746">
        <v>29</v>
      </c>
      <c r="J11" s="746"/>
      <c r="K11" s="746">
        <v>144</v>
      </c>
      <c r="L11" s="746">
        <v>3</v>
      </c>
      <c r="M11" s="746"/>
    </row>
    <row r="12" spans="1:14" x14ac:dyDescent="0.2">
      <c r="A12" s="54" t="s">
        <v>31</v>
      </c>
      <c r="B12" s="544">
        <f t="shared" si="1"/>
        <v>6952</v>
      </c>
      <c r="C12" s="746">
        <v>660</v>
      </c>
      <c r="D12" s="746">
        <v>2496</v>
      </c>
      <c r="E12" s="746">
        <v>25</v>
      </c>
      <c r="F12" s="746">
        <v>43</v>
      </c>
      <c r="G12" s="746">
        <v>2460</v>
      </c>
      <c r="H12" s="746">
        <v>53</v>
      </c>
      <c r="I12" s="746">
        <v>51</v>
      </c>
      <c r="J12" s="746">
        <v>78</v>
      </c>
      <c r="K12" s="746">
        <v>1086</v>
      </c>
      <c r="L12" s="746"/>
      <c r="M12" s="746"/>
    </row>
    <row r="13" spans="1:14" x14ac:dyDescent="0.2">
      <c r="A13" s="54" t="s">
        <v>62</v>
      </c>
      <c r="B13" s="544">
        <f t="shared" si="1"/>
        <v>2179</v>
      </c>
      <c r="C13" s="746">
        <v>213</v>
      </c>
      <c r="D13" s="746">
        <v>982</v>
      </c>
      <c r="E13" s="746">
        <v>50</v>
      </c>
      <c r="F13" s="746"/>
      <c r="G13" s="746">
        <v>717</v>
      </c>
      <c r="H13" s="746">
        <v>22</v>
      </c>
      <c r="I13" s="746">
        <v>139</v>
      </c>
      <c r="J13" s="746"/>
      <c r="K13" s="746">
        <v>54</v>
      </c>
      <c r="L13" s="746">
        <v>0</v>
      </c>
      <c r="M13" s="746">
        <v>2</v>
      </c>
    </row>
    <row r="14" spans="1:14" x14ac:dyDescent="0.2">
      <c r="A14" s="54" t="s">
        <v>63</v>
      </c>
      <c r="B14" s="544">
        <f t="shared" si="1"/>
        <v>511</v>
      </c>
      <c r="C14" s="746">
        <v>57</v>
      </c>
      <c r="D14" s="746">
        <v>243</v>
      </c>
      <c r="E14" s="746"/>
      <c r="F14" s="746"/>
      <c r="G14" s="746">
        <v>180</v>
      </c>
      <c r="H14" s="746">
        <v>9</v>
      </c>
      <c r="I14" s="746">
        <v>3</v>
      </c>
      <c r="J14" s="746"/>
      <c r="K14" s="746">
        <v>19</v>
      </c>
      <c r="L14" s="746"/>
      <c r="M14" s="746"/>
    </row>
    <row r="15" spans="1:14" x14ac:dyDescent="0.2">
      <c r="A15" s="54" t="s">
        <v>64</v>
      </c>
      <c r="B15" s="544">
        <f t="shared" si="1"/>
        <v>420</v>
      </c>
      <c r="C15" s="746">
        <v>46</v>
      </c>
      <c r="D15" s="746">
        <v>217</v>
      </c>
      <c r="E15" s="746"/>
      <c r="F15" s="746"/>
      <c r="G15" s="746">
        <v>137</v>
      </c>
      <c r="H15" s="746">
        <v>3</v>
      </c>
      <c r="I15" s="746">
        <v>3</v>
      </c>
      <c r="J15" s="746"/>
      <c r="K15" s="746">
        <v>13</v>
      </c>
      <c r="L15" s="746">
        <v>1</v>
      </c>
      <c r="M15" s="746"/>
    </row>
    <row r="16" spans="1:14" x14ac:dyDescent="0.2">
      <c r="A16" s="54" t="s">
        <v>84</v>
      </c>
      <c r="B16" s="544">
        <f t="shared" si="1"/>
        <v>377</v>
      </c>
      <c r="C16" s="746">
        <v>55</v>
      </c>
      <c r="D16" s="746">
        <v>212</v>
      </c>
      <c r="E16" s="746"/>
      <c r="F16" s="746"/>
      <c r="G16" s="746">
        <v>104</v>
      </c>
      <c r="H16" s="746">
        <v>5</v>
      </c>
      <c r="I16" s="746">
        <v>1</v>
      </c>
      <c r="J16" s="746"/>
      <c r="K16" s="746"/>
      <c r="L16" s="746"/>
      <c r="M16" s="746"/>
    </row>
    <row r="17" spans="1:13" x14ac:dyDescent="0.2">
      <c r="A17" s="54" t="s">
        <v>55</v>
      </c>
      <c r="B17" s="544">
        <f t="shared" si="1"/>
        <v>6036</v>
      </c>
      <c r="C17" s="746">
        <v>637</v>
      </c>
      <c r="D17" s="746">
        <v>2527</v>
      </c>
      <c r="E17" s="746">
        <v>21</v>
      </c>
      <c r="F17" s="746"/>
      <c r="G17" s="746">
        <v>1979</v>
      </c>
      <c r="H17" s="746">
        <v>36</v>
      </c>
      <c r="I17" s="746">
        <v>302</v>
      </c>
      <c r="J17" s="746">
        <v>20</v>
      </c>
      <c r="K17" s="746">
        <v>511</v>
      </c>
      <c r="L17" s="746">
        <v>3</v>
      </c>
      <c r="M17" s="746"/>
    </row>
    <row r="18" spans="1:13" x14ac:dyDescent="0.2">
      <c r="A18" s="54" t="s">
        <v>65</v>
      </c>
      <c r="B18" s="544">
        <f t="shared" si="1"/>
        <v>2139</v>
      </c>
      <c r="C18" s="746">
        <v>209</v>
      </c>
      <c r="D18" s="746">
        <v>999</v>
      </c>
      <c r="E18" s="746"/>
      <c r="F18" s="746"/>
      <c r="G18" s="746">
        <v>746</v>
      </c>
      <c r="H18" s="746">
        <v>16</v>
      </c>
      <c r="I18" s="746">
        <v>14</v>
      </c>
      <c r="J18" s="746"/>
      <c r="K18" s="746">
        <v>141</v>
      </c>
      <c r="L18" s="746">
        <v>6</v>
      </c>
      <c r="M18" s="746">
        <v>8</v>
      </c>
    </row>
    <row r="19" spans="1:13" x14ac:dyDescent="0.2">
      <c r="A19" s="54" t="s">
        <v>66</v>
      </c>
      <c r="B19" s="544">
        <f t="shared" si="1"/>
        <v>6494</v>
      </c>
      <c r="C19" s="746">
        <v>477</v>
      </c>
      <c r="D19" s="746">
        <v>2517</v>
      </c>
      <c r="E19" s="746">
        <v>32</v>
      </c>
      <c r="F19" s="746"/>
      <c r="G19" s="746">
        <v>1622</v>
      </c>
      <c r="H19" s="746">
        <v>56</v>
      </c>
      <c r="I19" s="746">
        <v>64</v>
      </c>
      <c r="J19" s="746"/>
      <c r="K19" s="746">
        <v>1724</v>
      </c>
      <c r="L19" s="746">
        <v>2</v>
      </c>
      <c r="M19" s="746"/>
    </row>
    <row r="20" spans="1:13" x14ac:dyDescent="0.2">
      <c r="A20" s="54" t="s">
        <v>67</v>
      </c>
      <c r="B20" s="544">
        <f t="shared" si="1"/>
        <v>1273</v>
      </c>
      <c r="C20" s="746">
        <v>84</v>
      </c>
      <c r="D20" s="746">
        <v>482</v>
      </c>
      <c r="E20" s="746"/>
      <c r="F20" s="746"/>
      <c r="G20" s="746">
        <v>251</v>
      </c>
      <c r="H20" s="746">
        <v>2</v>
      </c>
      <c r="I20" s="746">
        <v>7</v>
      </c>
      <c r="J20" s="746"/>
      <c r="K20" s="746">
        <v>443</v>
      </c>
      <c r="L20" s="746">
        <v>4</v>
      </c>
      <c r="M20" s="746"/>
    </row>
    <row r="21" spans="1:13" x14ac:dyDescent="0.2">
      <c r="A21" s="53" t="s">
        <v>32</v>
      </c>
      <c r="B21" s="544">
        <f t="shared" si="1"/>
        <v>2221</v>
      </c>
      <c r="C21" s="746">
        <v>229</v>
      </c>
      <c r="D21" s="746">
        <v>1030</v>
      </c>
      <c r="E21" s="746"/>
      <c r="F21" s="746">
        <v>15</v>
      </c>
      <c r="G21" s="746">
        <v>902</v>
      </c>
      <c r="H21" s="746">
        <v>9</v>
      </c>
      <c r="I21" s="746">
        <v>15</v>
      </c>
      <c r="J21" s="746">
        <v>19</v>
      </c>
      <c r="K21" s="746"/>
      <c r="L21" s="746">
        <v>2</v>
      </c>
      <c r="M21" s="746">
        <v>0</v>
      </c>
    </row>
    <row r="22" spans="1:13" x14ac:dyDescent="0.2">
      <c r="A22" s="54" t="s">
        <v>68</v>
      </c>
      <c r="B22" s="544">
        <f t="shared" si="1"/>
        <v>244</v>
      </c>
      <c r="C22" s="746">
        <v>22</v>
      </c>
      <c r="D22" s="746">
        <v>111</v>
      </c>
      <c r="E22" s="746"/>
      <c r="F22" s="746"/>
      <c r="G22" s="746">
        <v>68</v>
      </c>
      <c r="H22" s="746">
        <v>0</v>
      </c>
      <c r="I22" s="746">
        <v>2</v>
      </c>
      <c r="J22" s="746"/>
      <c r="K22" s="746">
        <v>39</v>
      </c>
      <c r="L22" s="746">
        <v>1</v>
      </c>
      <c r="M22" s="746">
        <v>1</v>
      </c>
    </row>
    <row r="23" spans="1:13" x14ac:dyDescent="0.2">
      <c r="A23" s="54" t="s">
        <v>33</v>
      </c>
      <c r="B23" s="544">
        <f t="shared" si="1"/>
        <v>4035</v>
      </c>
      <c r="C23" s="746">
        <v>431</v>
      </c>
      <c r="D23" s="746">
        <v>1711</v>
      </c>
      <c r="E23" s="746">
        <v>18</v>
      </c>
      <c r="F23" s="746">
        <v>34</v>
      </c>
      <c r="G23" s="746">
        <v>1598</v>
      </c>
      <c r="H23" s="746">
        <v>37</v>
      </c>
      <c r="I23" s="746">
        <v>65</v>
      </c>
      <c r="J23" s="746">
        <v>127</v>
      </c>
      <c r="K23" s="746"/>
      <c r="L23" s="746">
        <v>5</v>
      </c>
      <c r="M23" s="746">
        <v>9</v>
      </c>
    </row>
    <row r="24" spans="1:13" x14ac:dyDescent="0.2">
      <c r="A24" s="54" t="s">
        <v>218</v>
      </c>
      <c r="B24" s="544">
        <f t="shared" si="1"/>
        <v>1188</v>
      </c>
      <c r="C24" s="746">
        <v>109</v>
      </c>
      <c r="D24" s="746">
        <v>529</v>
      </c>
      <c r="E24" s="746"/>
      <c r="F24" s="746"/>
      <c r="G24" s="746">
        <v>410</v>
      </c>
      <c r="H24" s="746">
        <v>3</v>
      </c>
      <c r="I24" s="746"/>
      <c r="J24" s="746"/>
      <c r="K24" s="746">
        <v>137</v>
      </c>
      <c r="L24" s="746"/>
      <c r="M24" s="746"/>
    </row>
    <row r="25" spans="1:13" x14ac:dyDescent="0.2">
      <c r="A25" s="54" t="s">
        <v>56</v>
      </c>
      <c r="B25" s="544">
        <f t="shared" si="1"/>
        <v>1161</v>
      </c>
      <c r="C25" s="746">
        <v>97</v>
      </c>
      <c r="D25" s="746">
        <v>448</v>
      </c>
      <c r="E25" s="746">
        <v>4</v>
      </c>
      <c r="F25" s="746"/>
      <c r="G25" s="746">
        <v>372</v>
      </c>
      <c r="H25" s="746">
        <v>14</v>
      </c>
      <c r="I25" s="746">
        <v>18</v>
      </c>
      <c r="J25" s="746">
        <v>200</v>
      </c>
      <c r="K25" s="746"/>
      <c r="L25" s="746"/>
      <c r="M25" s="746">
        <v>8</v>
      </c>
    </row>
    <row r="26" spans="1:13" x14ac:dyDescent="0.2">
      <c r="A26" s="54" t="s">
        <v>70</v>
      </c>
      <c r="B26" s="544">
        <f t="shared" si="1"/>
        <v>666</v>
      </c>
      <c r="C26" s="746">
        <v>96</v>
      </c>
      <c r="D26" s="746">
        <v>282</v>
      </c>
      <c r="E26" s="746"/>
      <c r="F26" s="746"/>
      <c r="G26" s="746">
        <v>196</v>
      </c>
      <c r="H26" s="746">
        <v>5</v>
      </c>
      <c r="I26" s="746">
        <v>0</v>
      </c>
      <c r="J26" s="746"/>
      <c r="K26" s="746">
        <v>86</v>
      </c>
      <c r="L26" s="746"/>
      <c r="M26" s="746">
        <v>1</v>
      </c>
    </row>
    <row r="27" spans="1:13" x14ac:dyDescent="0.2">
      <c r="A27" s="54" t="s">
        <v>71</v>
      </c>
      <c r="B27" s="544">
        <f t="shared" ref="B27:B36" si="2">SUM(C27:M27)</f>
        <v>1701</v>
      </c>
      <c r="C27" s="746">
        <v>138</v>
      </c>
      <c r="D27" s="746">
        <v>646</v>
      </c>
      <c r="E27" s="746"/>
      <c r="F27" s="746"/>
      <c r="G27" s="746">
        <v>667</v>
      </c>
      <c r="H27" s="746">
        <v>21</v>
      </c>
      <c r="I27" s="746">
        <v>1</v>
      </c>
      <c r="J27" s="746"/>
      <c r="K27" s="746">
        <v>228</v>
      </c>
      <c r="L27" s="746"/>
      <c r="M27" s="746"/>
    </row>
    <row r="28" spans="1:13" x14ac:dyDescent="0.2">
      <c r="A28" s="54" t="s">
        <v>57</v>
      </c>
      <c r="B28" s="544">
        <f t="shared" si="2"/>
        <v>653</v>
      </c>
      <c r="C28" s="746">
        <v>53</v>
      </c>
      <c r="D28" s="746">
        <v>236</v>
      </c>
      <c r="E28" s="746"/>
      <c r="F28" s="746"/>
      <c r="G28" s="746">
        <v>147</v>
      </c>
      <c r="H28" s="746">
        <v>5</v>
      </c>
      <c r="I28" s="746">
        <v>2</v>
      </c>
      <c r="J28" s="746">
        <v>52</v>
      </c>
      <c r="K28" s="746">
        <v>158</v>
      </c>
      <c r="L28" s="746"/>
      <c r="M28" s="746"/>
    </row>
    <row r="29" spans="1:13" x14ac:dyDescent="0.2">
      <c r="A29" s="54" t="s">
        <v>58</v>
      </c>
      <c r="B29" s="544">
        <f t="shared" si="2"/>
        <v>1034</v>
      </c>
      <c r="C29" s="746">
        <v>57</v>
      </c>
      <c r="D29" s="746">
        <v>278</v>
      </c>
      <c r="E29" s="746"/>
      <c r="F29" s="746"/>
      <c r="G29" s="746">
        <v>269</v>
      </c>
      <c r="H29" s="746">
        <v>3</v>
      </c>
      <c r="I29" s="746">
        <v>1</v>
      </c>
      <c r="J29" s="746">
        <v>246</v>
      </c>
      <c r="K29" s="746">
        <v>173</v>
      </c>
      <c r="L29" s="746"/>
      <c r="M29" s="746">
        <v>7</v>
      </c>
    </row>
    <row r="30" spans="1:13" x14ac:dyDescent="0.2">
      <c r="A30" s="54" t="s">
        <v>59</v>
      </c>
      <c r="B30" s="544">
        <f t="shared" si="2"/>
        <v>549</v>
      </c>
      <c r="C30" s="746">
        <v>52</v>
      </c>
      <c r="D30" s="746">
        <v>258</v>
      </c>
      <c r="E30" s="746"/>
      <c r="F30" s="746"/>
      <c r="G30" s="746">
        <v>191</v>
      </c>
      <c r="H30" s="746">
        <v>16</v>
      </c>
      <c r="I30" s="746">
        <v>3</v>
      </c>
      <c r="J30" s="746">
        <v>15</v>
      </c>
      <c r="K30" s="746">
        <v>14</v>
      </c>
      <c r="L30" s="746"/>
      <c r="M30" s="746">
        <v>0</v>
      </c>
    </row>
    <row r="31" spans="1:13" x14ac:dyDescent="0.2">
      <c r="A31" s="54" t="s">
        <v>85</v>
      </c>
      <c r="B31" s="544">
        <f t="shared" si="2"/>
        <v>1161</v>
      </c>
      <c r="C31" s="746">
        <v>107</v>
      </c>
      <c r="D31" s="746">
        <v>449</v>
      </c>
      <c r="E31" s="746">
        <v>10</v>
      </c>
      <c r="F31" s="746"/>
      <c r="G31" s="746">
        <v>591</v>
      </c>
      <c r="H31" s="746">
        <v>4</v>
      </c>
      <c r="I31" s="746">
        <v>0</v>
      </c>
      <c r="J31" s="746"/>
      <c r="K31" s="746"/>
      <c r="L31" s="746"/>
      <c r="M31" s="746"/>
    </row>
    <row r="32" spans="1:13" x14ac:dyDescent="0.2">
      <c r="A32" s="54" t="s">
        <v>72</v>
      </c>
      <c r="B32" s="544">
        <f t="shared" si="2"/>
        <v>226</v>
      </c>
      <c r="C32" s="746">
        <v>13</v>
      </c>
      <c r="D32" s="746">
        <v>104</v>
      </c>
      <c r="E32" s="746"/>
      <c r="F32" s="746"/>
      <c r="G32" s="746">
        <v>81</v>
      </c>
      <c r="H32" s="746">
        <v>1</v>
      </c>
      <c r="I32" s="746">
        <v>0</v>
      </c>
      <c r="J32" s="746"/>
      <c r="K32" s="746">
        <v>27</v>
      </c>
      <c r="L32" s="746"/>
      <c r="M32" s="746"/>
    </row>
    <row r="33" spans="1:16" x14ac:dyDescent="0.2">
      <c r="A33" s="54" t="s">
        <v>73</v>
      </c>
      <c r="B33" s="544">
        <f t="shared" si="2"/>
        <v>558</v>
      </c>
      <c r="C33" s="746">
        <v>46</v>
      </c>
      <c r="D33" s="746">
        <v>254</v>
      </c>
      <c r="E33" s="746"/>
      <c r="F33" s="746"/>
      <c r="G33" s="746">
        <v>194</v>
      </c>
      <c r="H33" s="746">
        <v>0</v>
      </c>
      <c r="I33" s="746"/>
      <c r="J33" s="746"/>
      <c r="K33" s="746">
        <v>64</v>
      </c>
      <c r="L33" s="746"/>
      <c r="M33" s="746"/>
    </row>
    <row r="34" spans="1:16" x14ac:dyDescent="0.2">
      <c r="A34" s="54" t="s">
        <v>74</v>
      </c>
      <c r="B34" s="544">
        <f t="shared" si="2"/>
        <v>2328</v>
      </c>
      <c r="C34" s="746">
        <v>224</v>
      </c>
      <c r="D34" s="746">
        <v>1005</v>
      </c>
      <c r="E34" s="746"/>
      <c r="F34" s="746"/>
      <c r="G34" s="746">
        <v>647</v>
      </c>
      <c r="H34" s="746">
        <v>5</v>
      </c>
      <c r="I34" s="746">
        <v>7</v>
      </c>
      <c r="J34" s="746"/>
      <c r="K34" s="746">
        <v>432</v>
      </c>
      <c r="L34" s="746"/>
      <c r="M34" s="746">
        <v>8</v>
      </c>
    </row>
    <row r="35" spans="1:16" x14ac:dyDescent="0.2">
      <c r="A35" s="54" t="s">
        <v>75</v>
      </c>
      <c r="B35" s="544">
        <f t="shared" si="2"/>
        <v>1697</v>
      </c>
      <c r="C35" s="746">
        <v>121</v>
      </c>
      <c r="D35" s="746">
        <v>576</v>
      </c>
      <c r="E35" s="746"/>
      <c r="F35" s="746"/>
      <c r="G35" s="746">
        <v>428</v>
      </c>
      <c r="H35" s="746">
        <v>5</v>
      </c>
      <c r="I35" s="746">
        <v>2</v>
      </c>
      <c r="J35" s="746"/>
      <c r="K35" s="746">
        <v>565</v>
      </c>
      <c r="L35" s="746"/>
      <c r="M35" s="746"/>
    </row>
    <row r="36" spans="1:16" ht="13.5" thickBot="1" x14ac:dyDescent="0.25">
      <c r="A36" s="58" t="s">
        <v>76</v>
      </c>
      <c r="B36" s="544">
        <f t="shared" si="2"/>
        <v>254</v>
      </c>
      <c r="C36" s="751">
        <v>8</v>
      </c>
      <c r="D36" s="751">
        <v>34</v>
      </c>
      <c r="E36" s="751"/>
      <c r="F36" s="751"/>
      <c r="G36" s="751">
        <v>79</v>
      </c>
      <c r="H36" s="751">
        <v>0</v>
      </c>
      <c r="I36" s="751">
        <v>3</v>
      </c>
      <c r="J36" s="751"/>
      <c r="K36" s="751">
        <v>130</v>
      </c>
      <c r="L36" s="751"/>
      <c r="M36" s="751"/>
    </row>
    <row r="37" spans="1:16" s="215" customFormat="1" ht="28.5" customHeight="1" x14ac:dyDescent="0.2">
      <c r="A37" s="829" t="s">
        <v>345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</row>
    <row r="38" spans="1:16" s="74" customFormat="1" ht="15" customHeight="1" x14ac:dyDescent="0.2">
      <c r="A38" s="375" t="s">
        <v>338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224"/>
      <c r="O38" s="224"/>
      <c r="P38" s="224"/>
    </row>
    <row r="39" spans="1:16" ht="15" customHeight="1" x14ac:dyDescent="0.2">
      <c r="A39" s="35" t="s">
        <v>24</v>
      </c>
      <c r="B39" s="378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</row>
  </sheetData>
  <mergeCells count="6">
    <mergeCell ref="A37:M37"/>
    <mergeCell ref="A1:M1"/>
    <mergeCell ref="A2:M2"/>
    <mergeCell ref="A3:M3"/>
    <mergeCell ref="A4:M4"/>
    <mergeCell ref="A5:M5"/>
  </mergeCells>
  <conditionalFormatting sqref="C10:M36">
    <cfRule type="cellIs" dxfId="19" priority="1" operator="equal">
      <formula>0</formula>
    </cfRule>
  </conditionalFormatting>
  <hyperlinks>
    <hyperlink ref="N2" location="Contenido!A1" display="Contenido"/>
  </hyperlinks>
  <printOptions horizontalCentered="1"/>
  <pageMargins left="0.59055118110236227" right="0.59055118110236227" top="0.19685039370078741" bottom="0" header="0" footer="0"/>
  <pageSetup scale="98" orientation="landscape" r:id="rId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633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9"/>
  <sheetViews>
    <sheetView showGridLines="0" zoomScaleNormal="100" zoomScaleSheetLayoutView="100" workbookViewId="0">
      <selection activeCell="F6" sqref="F6"/>
    </sheetView>
  </sheetViews>
  <sheetFormatPr baseColWidth="10" defaultColWidth="11" defaultRowHeight="12.75" x14ac:dyDescent="0.2"/>
  <cols>
    <col min="1" max="1" width="15.875" style="207" customWidth="1"/>
    <col min="2" max="13" width="8.625" style="194" customWidth="1"/>
    <col min="14" max="16384" width="11" style="134"/>
  </cols>
  <sheetData>
    <row r="1" spans="1:14" s="197" customFormat="1" ht="15" x14ac:dyDescent="0.25">
      <c r="A1" s="806" t="s">
        <v>835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4" s="197" customFormat="1" ht="15" x14ac:dyDescent="0.25">
      <c r="A2" s="806" t="s">
        <v>334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353" t="s">
        <v>612</v>
      </c>
    </row>
    <row r="3" spans="1:14" s="197" customFormat="1" ht="15" x14ac:dyDescent="0.25">
      <c r="A3" s="806" t="s">
        <v>333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</row>
    <row r="4" spans="1:14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</row>
    <row r="5" spans="1:14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</row>
    <row r="6" spans="1:14" s="470" customFormat="1" ht="57.75" customHeight="1" x14ac:dyDescent="0.25">
      <c r="A6" s="730" t="s">
        <v>49</v>
      </c>
      <c r="B6" s="471" t="s">
        <v>0</v>
      </c>
      <c r="C6" s="467" t="s">
        <v>327</v>
      </c>
      <c r="D6" s="467" t="s">
        <v>332</v>
      </c>
      <c r="E6" s="467" t="s">
        <v>331</v>
      </c>
      <c r="F6" s="467" t="s">
        <v>988</v>
      </c>
      <c r="G6" s="467" t="s">
        <v>329</v>
      </c>
      <c r="H6" s="466" t="s">
        <v>635</v>
      </c>
      <c r="I6" s="467" t="s">
        <v>328</v>
      </c>
      <c r="J6" s="467" t="s">
        <v>636</v>
      </c>
      <c r="K6" s="466" t="s">
        <v>637</v>
      </c>
      <c r="L6" s="466" t="s">
        <v>173</v>
      </c>
      <c r="M6" s="466" t="s">
        <v>316</v>
      </c>
    </row>
    <row r="7" spans="1:14" s="61" customFormat="1" ht="6.75" customHeight="1" x14ac:dyDescent="0.2">
      <c r="A7" s="219"/>
      <c r="B7" s="220"/>
      <c r="C7" s="221"/>
      <c r="D7" s="221"/>
      <c r="E7" s="221"/>
      <c r="F7" s="221"/>
      <c r="G7" s="221"/>
      <c r="H7" s="222"/>
      <c r="I7" s="221"/>
      <c r="J7" s="221"/>
      <c r="K7" s="222"/>
      <c r="L7" s="222"/>
      <c r="M7" s="222"/>
    </row>
    <row r="8" spans="1:14" ht="15" customHeight="1" x14ac:dyDescent="0.2">
      <c r="A8" s="200" t="s">
        <v>0</v>
      </c>
      <c r="B8" s="745">
        <f>SUM(C8:M8)</f>
        <v>42169</v>
      </c>
      <c r="C8" s="745">
        <f t="shared" ref="C8:M8" si="0">SUM(C10:C36)</f>
        <v>3635</v>
      </c>
      <c r="D8" s="745">
        <f t="shared" si="0"/>
        <v>16535</v>
      </c>
      <c r="E8" s="745">
        <f t="shared" si="0"/>
        <v>216</v>
      </c>
      <c r="F8" s="745">
        <f t="shared" si="0"/>
        <v>90</v>
      </c>
      <c r="G8" s="745">
        <f t="shared" si="0"/>
        <v>13718</v>
      </c>
      <c r="H8" s="745">
        <f t="shared" si="0"/>
        <v>357</v>
      </c>
      <c r="I8" s="745">
        <f t="shared" si="0"/>
        <v>724</v>
      </c>
      <c r="J8" s="745">
        <f t="shared" si="0"/>
        <v>700</v>
      </c>
      <c r="K8" s="745">
        <f t="shared" si="0"/>
        <v>6138</v>
      </c>
      <c r="L8" s="745">
        <f t="shared" si="0"/>
        <v>16</v>
      </c>
      <c r="M8" s="745">
        <f t="shared" si="0"/>
        <v>40</v>
      </c>
    </row>
    <row r="9" spans="1:14" ht="6.75" customHeight="1" x14ac:dyDescent="0.2">
      <c r="A9" s="195"/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  <c r="M9" s="746"/>
    </row>
    <row r="10" spans="1:14" x14ac:dyDescent="0.2">
      <c r="A10" s="54" t="s">
        <v>54</v>
      </c>
      <c r="B10" s="544">
        <f>SUM(C10:M10)</f>
        <v>3237</v>
      </c>
      <c r="C10" s="746">
        <v>302</v>
      </c>
      <c r="D10" s="746">
        <v>1310</v>
      </c>
      <c r="E10" s="746">
        <v>42</v>
      </c>
      <c r="F10" s="746"/>
      <c r="G10" s="746">
        <v>1172</v>
      </c>
      <c r="H10" s="746">
        <v>46</v>
      </c>
      <c r="I10" s="746">
        <v>56</v>
      </c>
      <c r="J10" s="746">
        <v>19</v>
      </c>
      <c r="K10" s="746">
        <v>280</v>
      </c>
      <c r="L10" s="746">
        <v>0</v>
      </c>
      <c r="M10" s="746">
        <v>10</v>
      </c>
    </row>
    <row r="11" spans="1:14" x14ac:dyDescent="0.2">
      <c r="A11" s="54" t="s">
        <v>61</v>
      </c>
      <c r="B11" s="544">
        <f t="shared" ref="B11:B36" si="1">SUM(C11:M11)</f>
        <v>1737</v>
      </c>
      <c r="C11" s="746">
        <v>162</v>
      </c>
      <c r="D11" s="746">
        <v>668</v>
      </c>
      <c r="E11" s="746">
        <v>23</v>
      </c>
      <c r="F11" s="746"/>
      <c r="G11" s="746">
        <v>696</v>
      </c>
      <c r="H11" s="746">
        <v>31</v>
      </c>
      <c r="I11" s="746">
        <v>27</v>
      </c>
      <c r="J11" s="746"/>
      <c r="K11" s="746">
        <v>129</v>
      </c>
      <c r="L11" s="746">
        <v>1</v>
      </c>
      <c r="M11" s="746"/>
    </row>
    <row r="12" spans="1:14" x14ac:dyDescent="0.2">
      <c r="A12" s="54" t="s">
        <v>31</v>
      </c>
      <c r="B12" s="544">
        <f t="shared" si="1"/>
        <v>4605</v>
      </c>
      <c r="C12" s="746">
        <v>330</v>
      </c>
      <c r="D12" s="746">
        <v>1366</v>
      </c>
      <c r="E12" s="746">
        <v>25</v>
      </c>
      <c r="F12" s="746">
        <v>42</v>
      </c>
      <c r="G12" s="746">
        <v>1613</v>
      </c>
      <c r="H12" s="746">
        <v>46</v>
      </c>
      <c r="I12" s="746">
        <v>45</v>
      </c>
      <c r="J12" s="746">
        <v>75</v>
      </c>
      <c r="K12" s="746">
        <v>1063</v>
      </c>
      <c r="L12" s="746"/>
      <c r="M12" s="746"/>
    </row>
    <row r="13" spans="1:14" x14ac:dyDescent="0.2">
      <c r="A13" s="54" t="s">
        <v>62</v>
      </c>
      <c r="B13" s="544">
        <f t="shared" si="1"/>
        <v>1875</v>
      </c>
      <c r="C13" s="746">
        <v>186</v>
      </c>
      <c r="D13" s="746">
        <v>860</v>
      </c>
      <c r="E13" s="746">
        <v>42</v>
      </c>
      <c r="F13" s="746"/>
      <c r="G13" s="746">
        <v>607</v>
      </c>
      <c r="H13" s="746">
        <v>19</v>
      </c>
      <c r="I13" s="746">
        <v>111</v>
      </c>
      <c r="J13" s="746"/>
      <c r="K13" s="746">
        <v>48</v>
      </c>
      <c r="L13" s="746">
        <v>0</v>
      </c>
      <c r="M13" s="746">
        <v>2</v>
      </c>
    </row>
    <row r="14" spans="1:14" x14ac:dyDescent="0.2">
      <c r="A14" s="54" t="s">
        <v>63</v>
      </c>
      <c r="B14" s="544">
        <f t="shared" si="1"/>
        <v>368</v>
      </c>
      <c r="C14" s="746">
        <v>35</v>
      </c>
      <c r="D14" s="746">
        <v>180</v>
      </c>
      <c r="E14" s="746"/>
      <c r="F14" s="746"/>
      <c r="G14" s="746">
        <v>124</v>
      </c>
      <c r="H14" s="746">
        <v>8</v>
      </c>
      <c r="I14" s="746">
        <v>2</v>
      </c>
      <c r="J14" s="746"/>
      <c r="K14" s="746">
        <v>19</v>
      </c>
      <c r="L14" s="746"/>
      <c r="M14" s="746"/>
    </row>
    <row r="15" spans="1:14" x14ac:dyDescent="0.2">
      <c r="A15" s="54" t="s">
        <v>64</v>
      </c>
      <c r="B15" s="544">
        <f t="shared" si="1"/>
        <v>241</v>
      </c>
      <c r="C15" s="746">
        <v>24</v>
      </c>
      <c r="D15" s="746">
        <v>122</v>
      </c>
      <c r="E15" s="746"/>
      <c r="F15" s="746"/>
      <c r="G15" s="746">
        <v>80</v>
      </c>
      <c r="H15" s="746">
        <v>1</v>
      </c>
      <c r="I15" s="746">
        <v>2</v>
      </c>
      <c r="J15" s="746"/>
      <c r="K15" s="746">
        <v>12</v>
      </c>
      <c r="L15" s="746">
        <v>0</v>
      </c>
      <c r="M15" s="746"/>
    </row>
    <row r="16" spans="1:14" x14ac:dyDescent="0.2">
      <c r="A16" s="54" t="s">
        <v>84</v>
      </c>
      <c r="B16" s="544">
        <f t="shared" si="1"/>
        <v>278</v>
      </c>
      <c r="C16" s="746">
        <v>41</v>
      </c>
      <c r="D16" s="746">
        <v>168</v>
      </c>
      <c r="E16" s="746"/>
      <c r="F16" s="746"/>
      <c r="G16" s="746">
        <v>66</v>
      </c>
      <c r="H16" s="746">
        <v>2</v>
      </c>
      <c r="I16" s="746">
        <v>1</v>
      </c>
      <c r="J16" s="746"/>
      <c r="K16" s="746"/>
      <c r="L16" s="746"/>
      <c r="M16" s="746"/>
    </row>
    <row r="17" spans="1:13" x14ac:dyDescent="0.2">
      <c r="A17" s="54" t="s">
        <v>55</v>
      </c>
      <c r="B17" s="544">
        <f t="shared" si="1"/>
        <v>4758</v>
      </c>
      <c r="C17" s="746">
        <v>496</v>
      </c>
      <c r="D17" s="746">
        <v>1956</v>
      </c>
      <c r="E17" s="746">
        <v>20</v>
      </c>
      <c r="F17" s="746"/>
      <c r="G17" s="746">
        <v>1560</v>
      </c>
      <c r="H17" s="746">
        <v>31</v>
      </c>
      <c r="I17" s="746">
        <v>292</v>
      </c>
      <c r="J17" s="746">
        <v>16</v>
      </c>
      <c r="K17" s="746">
        <v>386</v>
      </c>
      <c r="L17" s="746">
        <v>1</v>
      </c>
      <c r="M17" s="746"/>
    </row>
    <row r="18" spans="1:13" x14ac:dyDescent="0.2">
      <c r="A18" s="54" t="s">
        <v>65</v>
      </c>
      <c r="B18" s="544">
        <f t="shared" si="1"/>
        <v>1934</v>
      </c>
      <c r="C18" s="746">
        <v>188</v>
      </c>
      <c r="D18" s="746">
        <v>907</v>
      </c>
      <c r="E18" s="746"/>
      <c r="F18" s="746"/>
      <c r="G18" s="746">
        <v>662</v>
      </c>
      <c r="H18" s="746">
        <v>16</v>
      </c>
      <c r="I18" s="746">
        <v>13</v>
      </c>
      <c r="J18" s="746"/>
      <c r="K18" s="746">
        <v>138</v>
      </c>
      <c r="L18" s="746">
        <v>4</v>
      </c>
      <c r="M18" s="746">
        <v>6</v>
      </c>
    </row>
    <row r="19" spans="1:13" x14ac:dyDescent="0.2">
      <c r="A19" s="54" t="s">
        <v>66</v>
      </c>
      <c r="B19" s="544">
        <f t="shared" si="1"/>
        <v>6361</v>
      </c>
      <c r="C19" s="746">
        <v>457</v>
      </c>
      <c r="D19" s="746">
        <v>2468</v>
      </c>
      <c r="E19" s="746">
        <v>32</v>
      </c>
      <c r="F19" s="746"/>
      <c r="G19" s="746">
        <v>1571</v>
      </c>
      <c r="H19" s="746">
        <v>55</v>
      </c>
      <c r="I19" s="746">
        <v>62</v>
      </c>
      <c r="J19" s="746"/>
      <c r="K19" s="746">
        <v>1714</v>
      </c>
      <c r="L19" s="746">
        <v>2</v>
      </c>
      <c r="M19" s="746"/>
    </row>
    <row r="20" spans="1:13" x14ac:dyDescent="0.2">
      <c r="A20" s="54" t="s">
        <v>67</v>
      </c>
      <c r="B20" s="544">
        <f t="shared" si="1"/>
        <v>1245</v>
      </c>
      <c r="C20" s="746">
        <v>80</v>
      </c>
      <c r="D20" s="746">
        <v>475</v>
      </c>
      <c r="E20" s="746"/>
      <c r="F20" s="746"/>
      <c r="G20" s="746">
        <v>238</v>
      </c>
      <c r="H20" s="746">
        <v>1</v>
      </c>
      <c r="I20" s="746">
        <v>7</v>
      </c>
      <c r="J20" s="746"/>
      <c r="K20" s="746">
        <v>440</v>
      </c>
      <c r="L20" s="746">
        <v>4</v>
      </c>
      <c r="M20" s="746"/>
    </row>
    <row r="21" spans="1:13" x14ac:dyDescent="0.2">
      <c r="A21" s="53" t="s">
        <v>32</v>
      </c>
      <c r="B21" s="544">
        <f t="shared" si="1"/>
        <v>1792</v>
      </c>
      <c r="C21" s="746">
        <v>181</v>
      </c>
      <c r="D21" s="746">
        <v>823</v>
      </c>
      <c r="E21" s="746"/>
      <c r="F21" s="746">
        <v>14</v>
      </c>
      <c r="G21" s="746">
        <v>732</v>
      </c>
      <c r="H21" s="746">
        <v>9</v>
      </c>
      <c r="I21" s="746">
        <v>15</v>
      </c>
      <c r="J21" s="746">
        <v>17</v>
      </c>
      <c r="K21" s="746"/>
      <c r="L21" s="746">
        <v>1</v>
      </c>
      <c r="M21" s="746">
        <v>0</v>
      </c>
    </row>
    <row r="22" spans="1:13" x14ac:dyDescent="0.2">
      <c r="A22" s="54" t="s">
        <v>68</v>
      </c>
      <c r="B22" s="544">
        <f t="shared" si="1"/>
        <v>201</v>
      </c>
      <c r="C22" s="746">
        <v>16</v>
      </c>
      <c r="D22" s="746">
        <v>94</v>
      </c>
      <c r="E22" s="746"/>
      <c r="F22" s="746"/>
      <c r="G22" s="746">
        <v>53</v>
      </c>
      <c r="H22" s="746">
        <v>0</v>
      </c>
      <c r="I22" s="746">
        <v>2</v>
      </c>
      <c r="J22" s="746"/>
      <c r="K22" s="746">
        <v>35</v>
      </c>
      <c r="L22" s="746">
        <v>0</v>
      </c>
      <c r="M22" s="746">
        <v>1</v>
      </c>
    </row>
    <row r="23" spans="1:13" x14ac:dyDescent="0.2">
      <c r="A23" s="54" t="s">
        <v>33</v>
      </c>
      <c r="B23" s="544">
        <f t="shared" si="1"/>
        <v>2813</v>
      </c>
      <c r="C23" s="746">
        <v>267</v>
      </c>
      <c r="D23" s="746">
        <v>1190</v>
      </c>
      <c r="E23" s="746">
        <v>18</v>
      </c>
      <c r="F23" s="746">
        <v>34</v>
      </c>
      <c r="G23" s="746">
        <v>1085</v>
      </c>
      <c r="H23" s="746">
        <v>28</v>
      </c>
      <c r="I23" s="746">
        <v>60</v>
      </c>
      <c r="J23" s="746">
        <v>121</v>
      </c>
      <c r="K23" s="746"/>
      <c r="L23" s="746">
        <v>3</v>
      </c>
      <c r="M23" s="746">
        <v>7</v>
      </c>
    </row>
    <row r="24" spans="1:13" x14ac:dyDescent="0.2">
      <c r="A24" s="54" t="s">
        <v>218</v>
      </c>
      <c r="B24" s="544">
        <f t="shared" si="1"/>
        <v>1143</v>
      </c>
      <c r="C24" s="746">
        <v>103</v>
      </c>
      <c r="D24" s="746">
        <v>507</v>
      </c>
      <c r="E24" s="746"/>
      <c r="F24" s="746"/>
      <c r="G24" s="746">
        <v>395</v>
      </c>
      <c r="H24" s="746">
        <v>3</v>
      </c>
      <c r="I24" s="746"/>
      <c r="J24" s="746"/>
      <c r="K24" s="746">
        <v>135</v>
      </c>
      <c r="L24" s="746"/>
      <c r="M24" s="746"/>
    </row>
    <row r="25" spans="1:13" x14ac:dyDescent="0.2">
      <c r="A25" s="54" t="s">
        <v>56</v>
      </c>
      <c r="B25" s="544">
        <f t="shared" si="1"/>
        <v>999</v>
      </c>
      <c r="C25" s="746">
        <v>81</v>
      </c>
      <c r="D25" s="746">
        <v>376</v>
      </c>
      <c r="E25" s="746">
        <v>4</v>
      </c>
      <c r="F25" s="746"/>
      <c r="G25" s="746">
        <v>326</v>
      </c>
      <c r="H25" s="746">
        <v>13</v>
      </c>
      <c r="I25" s="746">
        <v>18</v>
      </c>
      <c r="J25" s="746">
        <v>175</v>
      </c>
      <c r="K25" s="746"/>
      <c r="L25" s="746"/>
      <c r="M25" s="746">
        <v>6</v>
      </c>
    </row>
    <row r="26" spans="1:13" x14ac:dyDescent="0.2">
      <c r="A26" s="54" t="s">
        <v>70</v>
      </c>
      <c r="B26" s="544">
        <f t="shared" si="1"/>
        <v>395</v>
      </c>
      <c r="C26" s="746">
        <v>34</v>
      </c>
      <c r="D26" s="746">
        <v>149</v>
      </c>
      <c r="E26" s="746"/>
      <c r="F26" s="746"/>
      <c r="G26" s="746">
        <v>129</v>
      </c>
      <c r="H26" s="746">
        <v>5</v>
      </c>
      <c r="I26" s="746">
        <v>0</v>
      </c>
      <c r="J26" s="746"/>
      <c r="K26" s="746">
        <v>77</v>
      </c>
      <c r="L26" s="746"/>
      <c r="M26" s="746">
        <v>1</v>
      </c>
    </row>
    <row r="27" spans="1:13" x14ac:dyDescent="0.2">
      <c r="A27" s="54" t="s">
        <v>71</v>
      </c>
      <c r="B27" s="544">
        <f t="shared" si="1"/>
        <v>1368</v>
      </c>
      <c r="C27" s="746">
        <v>110</v>
      </c>
      <c r="D27" s="746">
        <v>494</v>
      </c>
      <c r="E27" s="746"/>
      <c r="F27" s="746"/>
      <c r="G27" s="746">
        <v>525</v>
      </c>
      <c r="H27" s="746">
        <v>21</v>
      </c>
      <c r="I27" s="746">
        <v>1</v>
      </c>
      <c r="J27" s="746"/>
      <c r="K27" s="746">
        <v>217</v>
      </c>
      <c r="L27" s="746"/>
      <c r="M27" s="746"/>
    </row>
    <row r="28" spans="1:13" x14ac:dyDescent="0.2">
      <c r="A28" s="54" t="s">
        <v>57</v>
      </c>
      <c r="B28" s="544">
        <f t="shared" si="1"/>
        <v>630</v>
      </c>
      <c r="C28" s="746">
        <v>49</v>
      </c>
      <c r="D28" s="746">
        <v>227</v>
      </c>
      <c r="E28" s="746"/>
      <c r="F28" s="746"/>
      <c r="G28" s="746">
        <v>141</v>
      </c>
      <c r="H28" s="746">
        <v>5</v>
      </c>
      <c r="I28" s="746">
        <v>1</v>
      </c>
      <c r="J28" s="746">
        <v>50</v>
      </c>
      <c r="K28" s="746">
        <v>157</v>
      </c>
      <c r="L28" s="746"/>
      <c r="M28" s="746"/>
    </row>
    <row r="29" spans="1:13" x14ac:dyDescent="0.2">
      <c r="A29" s="54" t="s">
        <v>58</v>
      </c>
      <c r="B29" s="544">
        <f t="shared" si="1"/>
        <v>911</v>
      </c>
      <c r="C29" s="746">
        <v>48</v>
      </c>
      <c r="D29" s="746">
        <v>244</v>
      </c>
      <c r="E29" s="746"/>
      <c r="F29" s="746"/>
      <c r="G29" s="746">
        <v>219</v>
      </c>
      <c r="H29" s="746">
        <v>3</v>
      </c>
      <c r="I29" s="746">
        <v>1</v>
      </c>
      <c r="J29" s="746">
        <v>224</v>
      </c>
      <c r="K29" s="746">
        <v>165</v>
      </c>
      <c r="L29" s="746"/>
      <c r="M29" s="746">
        <v>7</v>
      </c>
    </row>
    <row r="30" spans="1:13" x14ac:dyDescent="0.2">
      <c r="A30" s="54" t="s">
        <v>59</v>
      </c>
      <c r="B30" s="544">
        <f t="shared" si="1"/>
        <v>145</v>
      </c>
      <c r="C30" s="746">
        <v>11</v>
      </c>
      <c r="D30" s="746">
        <v>51</v>
      </c>
      <c r="E30" s="746"/>
      <c r="F30" s="746"/>
      <c r="G30" s="746">
        <v>68</v>
      </c>
      <c r="H30" s="746">
        <v>1</v>
      </c>
      <c r="I30" s="746">
        <v>0</v>
      </c>
      <c r="J30" s="746">
        <v>3</v>
      </c>
      <c r="K30" s="746">
        <v>11</v>
      </c>
      <c r="L30" s="746"/>
      <c r="M30" s="746">
        <v>0</v>
      </c>
    </row>
    <row r="31" spans="1:13" x14ac:dyDescent="0.2">
      <c r="A31" s="54" t="s">
        <v>85</v>
      </c>
      <c r="B31" s="544">
        <f t="shared" si="1"/>
        <v>977</v>
      </c>
      <c r="C31" s="746">
        <v>83</v>
      </c>
      <c r="D31" s="746">
        <v>371</v>
      </c>
      <c r="E31" s="746">
        <v>10</v>
      </c>
      <c r="F31" s="746"/>
      <c r="G31" s="746">
        <v>509</v>
      </c>
      <c r="H31" s="746">
        <v>4</v>
      </c>
      <c r="I31" s="746">
        <v>0</v>
      </c>
      <c r="J31" s="746"/>
      <c r="K31" s="746"/>
      <c r="L31" s="746"/>
      <c r="M31" s="746"/>
    </row>
    <row r="32" spans="1:13" x14ac:dyDescent="0.2">
      <c r="A32" s="54" t="s">
        <v>72</v>
      </c>
      <c r="B32" s="544">
        <f t="shared" si="1"/>
        <v>142</v>
      </c>
      <c r="C32" s="746">
        <v>10</v>
      </c>
      <c r="D32" s="746">
        <v>59</v>
      </c>
      <c r="E32" s="746"/>
      <c r="F32" s="746"/>
      <c r="G32" s="746">
        <v>55</v>
      </c>
      <c r="H32" s="746">
        <v>0</v>
      </c>
      <c r="I32" s="746">
        <v>0</v>
      </c>
      <c r="J32" s="746"/>
      <c r="K32" s="746">
        <v>18</v>
      </c>
      <c r="L32" s="746"/>
      <c r="M32" s="746"/>
    </row>
    <row r="33" spans="1:16" x14ac:dyDescent="0.2">
      <c r="A33" s="54" t="s">
        <v>73</v>
      </c>
      <c r="B33" s="544">
        <f t="shared" si="1"/>
        <v>477</v>
      </c>
      <c r="C33" s="746">
        <v>40</v>
      </c>
      <c r="D33" s="746">
        <v>212</v>
      </c>
      <c r="E33" s="746"/>
      <c r="F33" s="746"/>
      <c r="G33" s="746">
        <v>164</v>
      </c>
      <c r="H33" s="746">
        <v>0</v>
      </c>
      <c r="I33" s="746"/>
      <c r="J33" s="746"/>
      <c r="K33" s="746">
        <v>61</v>
      </c>
      <c r="L33" s="746"/>
      <c r="M33" s="746"/>
    </row>
    <row r="34" spans="1:16" x14ac:dyDescent="0.2">
      <c r="A34" s="54" t="s">
        <v>74</v>
      </c>
      <c r="B34" s="544">
        <f t="shared" si="1"/>
        <v>1819</v>
      </c>
      <c r="C34" s="746">
        <v>179</v>
      </c>
      <c r="D34" s="746">
        <v>719</v>
      </c>
      <c r="E34" s="746"/>
      <c r="F34" s="746"/>
      <c r="G34" s="746">
        <v>514</v>
      </c>
      <c r="H34" s="746">
        <v>4</v>
      </c>
      <c r="I34" s="746">
        <v>4</v>
      </c>
      <c r="J34" s="746"/>
      <c r="K34" s="746">
        <v>399</v>
      </c>
      <c r="L34" s="746"/>
      <c r="M34" s="746">
        <v>0</v>
      </c>
    </row>
    <row r="35" spans="1:16" x14ac:dyDescent="0.2">
      <c r="A35" s="54" t="s">
        <v>75</v>
      </c>
      <c r="B35" s="544">
        <f t="shared" si="1"/>
        <v>1556</v>
      </c>
      <c r="C35" s="746">
        <v>116</v>
      </c>
      <c r="D35" s="746">
        <v>519</v>
      </c>
      <c r="E35" s="746"/>
      <c r="F35" s="746"/>
      <c r="G35" s="746">
        <v>372</v>
      </c>
      <c r="H35" s="746">
        <v>5</v>
      </c>
      <c r="I35" s="746">
        <v>2</v>
      </c>
      <c r="J35" s="746"/>
      <c r="K35" s="746">
        <v>542</v>
      </c>
      <c r="L35" s="746"/>
      <c r="M35" s="746"/>
    </row>
    <row r="36" spans="1:16" ht="13.5" thickBot="1" x14ac:dyDescent="0.25">
      <c r="A36" s="58" t="s">
        <v>76</v>
      </c>
      <c r="B36" s="544">
        <f t="shared" si="1"/>
        <v>162</v>
      </c>
      <c r="C36" s="751">
        <v>6</v>
      </c>
      <c r="D36" s="751">
        <v>20</v>
      </c>
      <c r="E36" s="751"/>
      <c r="F36" s="751"/>
      <c r="G36" s="751">
        <v>42</v>
      </c>
      <c r="H36" s="751">
        <v>0</v>
      </c>
      <c r="I36" s="751">
        <v>2</v>
      </c>
      <c r="J36" s="751"/>
      <c r="K36" s="751">
        <v>92</v>
      </c>
      <c r="L36" s="751"/>
      <c r="M36" s="751"/>
    </row>
    <row r="37" spans="1:16" s="215" customFormat="1" ht="28.5" customHeight="1" x14ac:dyDescent="0.2">
      <c r="A37" s="829" t="s">
        <v>345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</row>
    <row r="38" spans="1:16" s="74" customFormat="1" ht="15" customHeight="1" x14ac:dyDescent="0.2">
      <c r="A38" s="375" t="s">
        <v>338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224"/>
      <c r="O38" s="224"/>
      <c r="P38" s="224"/>
    </row>
    <row r="39" spans="1:16" ht="15" customHeight="1" x14ac:dyDescent="0.2">
      <c r="A39" s="35" t="s">
        <v>24</v>
      </c>
      <c r="B39" s="378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</row>
  </sheetData>
  <mergeCells count="6">
    <mergeCell ref="A37:M37"/>
    <mergeCell ref="A1:M1"/>
    <mergeCell ref="A2:M2"/>
    <mergeCell ref="A3:M3"/>
    <mergeCell ref="A4:M4"/>
    <mergeCell ref="A5:M5"/>
  </mergeCells>
  <conditionalFormatting sqref="C10:M36">
    <cfRule type="cellIs" dxfId="18" priority="1" operator="equal">
      <formula>0</formula>
    </cfRule>
  </conditionalFormatting>
  <hyperlinks>
    <hyperlink ref="N2" location="Contenido!A1" display="Contenido"/>
  </hyperlinks>
  <printOptions horizontalCentered="1"/>
  <pageMargins left="0.59055118110236227" right="0.59055118110236227" top="0.19685039370078741" bottom="0" header="0" footer="0"/>
  <pageSetup scale="98" orientation="landscape" r:id="rId1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95"/>
  <sheetViews>
    <sheetView showGridLines="0" zoomScaleNormal="100" zoomScaleSheetLayoutView="100" workbookViewId="0">
      <selection activeCell="F7" sqref="F7"/>
    </sheetView>
  </sheetViews>
  <sheetFormatPr baseColWidth="10" defaultColWidth="11" defaultRowHeight="12.75" x14ac:dyDescent="0.2"/>
  <cols>
    <col min="1" max="1" width="15.875" style="207" customWidth="1"/>
    <col min="2" max="13" width="8.625" style="194" customWidth="1"/>
    <col min="14" max="16384" width="11" style="134"/>
  </cols>
  <sheetData>
    <row r="1" spans="1:14" s="197" customFormat="1" ht="15" x14ac:dyDescent="0.25">
      <c r="A1" s="806" t="s">
        <v>834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</row>
    <row r="2" spans="1:14" s="197" customFormat="1" ht="15" x14ac:dyDescent="0.25">
      <c r="A2" s="806" t="s">
        <v>334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353" t="s">
        <v>612</v>
      </c>
    </row>
    <row r="3" spans="1:14" s="197" customFormat="1" ht="15" x14ac:dyDescent="0.25">
      <c r="A3" s="806" t="s">
        <v>333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</row>
    <row r="4" spans="1:14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</row>
    <row r="5" spans="1:14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</row>
    <row r="6" spans="1:14" s="197" customFormat="1" ht="15" x14ac:dyDescent="0.25">
      <c r="A6" s="877" t="s">
        <v>574</v>
      </c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</row>
    <row r="7" spans="1:14" s="470" customFormat="1" ht="57.75" customHeight="1" x14ac:dyDescent="0.25">
      <c r="A7" s="730" t="s">
        <v>49</v>
      </c>
      <c r="B7" s="471" t="s">
        <v>0</v>
      </c>
      <c r="C7" s="467" t="s">
        <v>327</v>
      </c>
      <c r="D7" s="467" t="s">
        <v>332</v>
      </c>
      <c r="E7" s="467" t="s">
        <v>331</v>
      </c>
      <c r="F7" s="467" t="s">
        <v>988</v>
      </c>
      <c r="G7" s="467" t="s">
        <v>329</v>
      </c>
      <c r="H7" s="466" t="s">
        <v>635</v>
      </c>
      <c r="I7" s="467" t="s">
        <v>328</v>
      </c>
      <c r="J7" s="467" t="s">
        <v>636</v>
      </c>
      <c r="K7" s="466" t="s">
        <v>637</v>
      </c>
      <c r="L7" s="466" t="s">
        <v>173</v>
      </c>
      <c r="M7" s="466" t="s">
        <v>316</v>
      </c>
    </row>
    <row r="8" spans="1:14" s="61" customFormat="1" ht="6.75" customHeight="1" x14ac:dyDescent="0.2">
      <c r="A8" s="219"/>
      <c r="B8" s="220"/>
      <c r="C8" s="221"/>
      <c r="D8" s="221"/>
      <c r="E8" s="221"/>
      <c r="F8" s="221"/>
      <c r="G8" s="221"/>
      <c r="H8" s="222"/>
      <c r="I8" s="221"/>
      <c r="J8" s="221"/>
      <c r="K8" s="222"/>
      <c r="L8" s="222"/>
      <c r="M8" s="222"/>
    </row>
    <row r="9" spans="1:14" ht="15" customHeight="1" x14ac:dyDescent="0.2">
      <c r="A9" s="200" t="s">
        <v>0</v>
      </c>
      <c r="B9" s="225">
        <f>+'139'!B8/'140'!B67*100</f>
        <v>4.1744458853460307</v>
      </c>
      <c r="C9" s="225">
        <f>+'139'!C8/'140'!C67*100</f>
        <v>2.6108816663673906</v>
      </c>
      <c r="D9" s="225">
        <f>+'139'!D8/'140'!D67*100</f>
        <v>3.6111371970062618</v>
      </c>
      <c r="E9" s="225">
        <f>+'139'!E8/'140'!E67*100</f>
        <v>26.966292134831459</v>
      </c>
      <c r="F9" s="225">
        <f>+'139'!F8/'140'!F67*100</f>
        <v>30.716723549488055</v>
      </c>
      <c r="G9" s="225">
        <f>+'139'!G8/'140'!G67*100</f>
        <v>3.3333981318585191</v>
      </c>
      <c r="H9" s="225">
        <f>+'139'!H8/'140'!H67*100</f>
        <v>2.2744648318042815</v>
      </c>
      <c r="I9" s="225">
        <f>+'139'!I8/'140'!I67*100</f>
        <v>8.3525611444393171</v>
      </c>
      <c r="J9" s="225">
        <f>+'139'!J8/'140'!J67*100</f>
        <v>7.5398535114174923</v>
      </c>
      <c r="K9" s="225">
        <f>+'139'!K8/'140'!K67*100</f>
        <v>10.051090587541758</v>
      </c>
      <c r="L9" s="225">
        <f>+'139'!L8/'140'!L67*100</f>
        <v>1.2997562956945572</v>
      </c>
      <c r="M9" s="225">
        <f>+'139'!M8/'140'!M67*100</f>
        <v>1.118881118881119</v>
      </c>
    </row>
    <row r="10" spans="1:14" ht="6.75" customHeight="1" x14ac:dyDescent="0.2">
      <c r="A10" s="195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4" x14ac:dyDescent="0.2">
      <c r="A11" s="54" t="s">
        <v>54</v>
      </c>
      <c r="B11" s="226">
        <f>+'139'!B10/'140'!B69*100</f>
        <v>5.4025635890246342</v>
      </c>
      <c r="C11" s="226">
        <f>+'139'!C10/'140'!C69*100</f>
        <v>3.5108114392001859</v>
      </c>
      <c r="D11" s="226">
        <f>+'139'!D10/'140'!D69*100</f>
        <v>4.6941627548643705</v>
      </c>
      <c r="E11" s="226">
        <f>+'139'!E10/'140'!E69*100</f>
        <v>31.343283582089555</v>
      </c>
      <c r="F11" s="226"/>
      <c r="G11" s="226">
        <f>+'139'!G10/'140'!G69*100</f>
        <v>5.0337155864794054</v>
      </c>
      <c r="H11" s="226">
        <f>+'139'!H10/'140'!H69*100</f>
        <v>2.8822055137844611</v>
      </c>
      <c r="I11" s="226">
        <f>+'139'!I10/'140'!I69*100</f>
        <v>10.126582278481013</v>
      </c>
      <c r="J11" s="226">
        <f>+'139'!J10/'140'!J69*100</f>
        <v>4.0948275862068968</v>
      </c>
      <c r="K11" s="226">
        <f>+'139'!K10/'140'!K69*100</f>
        <v>10.170722847802399</v>
      </c>
      <c r="L11" s="226">
        <f>+'139'!L10/'140'!L69*100</f>
        <v>0</v>
      </c>
      <c r="M11" s="226">
        <f>+'139'!M10/'140'!M69*100</f>
        <v>1.6313213703099509</v>
      </c>
    </row>
    <row r="12" spans="1:14" x14ac:dyDescent="0.2">
      <c r="A12" s="54" t="s">
        <v>61</v>
      </c>
      <c r="B12" s="226">
        <f>+'139'!B11/'140'!B70*100</f>
        <v>2.8367056979079908</v>
      </c>
      <c r="C12" s="226">
        <f>+'139'!C11/'140'!C70*100</f>
        <v>1.8185900314324204</v>
      </c>
      <c r="D12" s="226">
        <f>+'139'!D11/'140'!D70*100</f>
        <v>2.4805971257751867</v>
      </c>
      <c r="E12" s="226">
        <f>+'139'!E11/'140'!E70*100</f>
        <v>28.749999999999996</v>
      </c>
      <c r="F12" s="226"/>
      <c r="G12" s="226">
        <f>+'139'!G11/'140'!G70*100</f>
        <v>2.759823942265752</v>
      </c>
      <c r="H12" s="226">
        <f>+'139'!H11/'140'!H70*100</f>
        <v>2.478017585931255</v>
      </c>
      <c r="I12" s="226">
        <f>+'139'!I11/'140'!I70*100</f>
        <v>5.4108216432865728</v>
      </c>
      <c r="J12" s="226"/>
      <c r="K12" s="226">
        <f>+'139'!K11/'140'!K70*100</f>
        <v>6.9317571198280499</v>
      </c>
      <c r="L12" s="226">
        <f>+'139'!L11/'140'!L70*100</f>
        <v>0.56497175141242939</v>
      </c>
      <c r="M12" s="226"/>
    </row>
    <row r="13" spans="1:14" x14ac:dyDescent="0.2">
      <c r="A13" s="54" t="s">
        <v>31</v>
      </c>
      <c r="B13" s="226">
        <f>+'139'!B12/'140'!B71*100</f>
        <v>8.746106510673858</v>
      </c>
      <c r="C13" s="226">
        <f>+'139'!C12/'140'!C71*100</f>
        <v>4.2696338465519474</v>
      </c>
      <c r="D13" s="226">
        <f>+'139'!D12/'140'!D71*100</f>
        <v>5.4696884760150555</v>
      </c>
      <c r="E13" s="226">
        <f>+'139'!E12/'140'!E71*100</f>
        <v>20.325203252032519</v>
      </c>
      <c r="F13" s="226">
        <f>+'139'!F12/'140'!F71*100</f>
        <v>56.000000000000007</v>
      </c>
      <c r="G13" s="226">
        <f>+'139'!G12/'140'!G71*100</f>
        <v>8.1161316292643662</v>
      </c>
      <c r="H13" s="226">
        <f>+'139'!H12/'140'!H71*100</f>
        <v>5.1167964404894333</v>
      </c>
      <c r="I13" s="226">
        <f>+'139'!I12/'140'!I71*100</f>
        <v>10.714285714285714</v>
      </c>
      <c r="J13" s="226">
        <f>+'139'!J12/'140'!J71*100</f>
        <v>12.155591572123177</v>
      </c>
      <c r="K13" s="226">
        <f>+'139'!K12/'140'!K71*100</f>
        <v>27.460604494962542</v>
      </c>
      <c r="L13" s="226"/>
      <c r="M13" s="226"/>
    </row>
    <row r="14" spans="1:14" x14ac:dyDescent="0.2">
      <c r="A14" s="54" t="s">
        <v>62</v>
      </c>
      <c r="B14" s="226">
        <f>+'139'!B13/'140'!B72*100</f>
        <v>3.1244271883488026</v>
      </c>
      <c r="C14" s="226">
        <f>+'139'!C13/'140'!C72*100</f>
        <v>2.4711040255081707</v>
      </c>
      <c r="D14" s="226">
        <f>+'139'!D13/'140'!D72*100</f>
        <v>3.2744441060006091</v>
      </c>
      <c r="E14" s="226">
        <f>+'139'!E13/'140'!E72*100</f>
        <v>30.215827338129497</v>
      </c>
      <c r="F14" s="226"/>
      <c r="G14" s="226">
        <f>+'139'!G13/'140'!G72*100</f>
        <v>2.3214900370979463</v>
      </c>
      <c r="H14" s="226">
        <f>+'139'!H13/'140'!H72*100</f>
        <v>1.6006739679865205</v>
      </c>
      <c r="I14" s="226">
        <f>+'139'!I13/'140'!I72*100</f>
        <v>6.5992865636147435</v>
      </c>
      <c r="J14" s="226"/>
      <c r="K14" s="226">
        <f>+'139'!K13/'140'!K72*100</f>
        <v>7.3394495412844041</v>
      </c>
      <c r="L14" s="226">
        <f>+'139'!L13/'140'!L72*100</f>
        <v>0</v>
      </c>
      <c r="M14" s="226">
        <f>+'139'!M13/'140'!M72*100</f>
        <v>1.1299435028248588</v>
      </c>
    </row>
    <row r="15" spans="1:14" x14ac:dyDescent="0.2">
      <c r="A15" s="54" t="s">
        <v>63</v>
      </c>
      <c r="B15" s="226">
        <f>+'139'!B14/'140'!B73*100</f>
        <v>2.4854788599216535</v>
      </c>
      <c r="C15" s="226">
        <f>+'139'!C14/'140'!C73*100</f>
        <v>1.8656716417910446</v>
      </c>
      <c r="D15" s="226">
        <f>+'139'!D14/'140'!D73*100</f>
        <v>2.8749401054144705</v>
      </c>
      <c r="E15" s="226"/>
      <c r="F15" s="226"/>
      <c r="G15" s="226">
        <f>+'139'!G14/'140'!G73*100</f>
        <v>1.8593492277702806</v>
      </c>
      <c r="H15" s="226">
        <f>+'139'!H14/'140'!H73*100</f>
        <v>3.9603960396039604</v>
      </c>
      <c r="I15" s="226">
        <f>+'139'!I14/'140'!I73*100</f>
        <v>1.6949152542372881</v>
      </c>
      <c r="J15" s="226"/>
      <c r="K15" s="226">
        <f>+'139'!K14/'140'!K73*100</f>
        <v>4.6228710462287106</v>
      </c>
      <c r="L15" s="226"/>
      <c r="M15" s="226"/>
    </row>
    <row r="16" spans="1:14" x14ac:dyDescent="0.2">
      <c r="A16" s="54" t="s">
        <v>64</v>
      </c>
      <c r="B16" s="226">
        <f>+'139'!B15/'140'!B74*100</f>
        <v>0.6791602085388192</v>
      </c>
      <c r="C16" s="226">
        <f>+'139'!C15/'140'!C74*100</f>
        <v>0.54533060668029998</v>
      </c>
      <c r="D16" s="226">
        <f>+'139'!D15/'140'!D74*100</f>
        <v>0.80934058644022822</v>
      </c>
      <c r="E16" s="226"/>
      <c r="F16" s="226"/>
      <c r="G16" s="226">
        <f>+'139'!G15/'140'!G74*100</f>
        <v>0.5016302984700276</v>
      </c>
      <c r="H16" s="226">
        <f>+'139'!H15/'140'!H74*100</f>
        <v>0.20202020202020202</v>
      </c>
      <c r="I16" s="226">
        <f>+'139'!I15/'140'!I74*100</f>
        <v>1.6666666666666667</v>
      </c>
      <c r="J16" s="226"/>
      <c r="K16" s="226">
        <f>+'139'!K15/'140'!K74*100</f>
        <v>0.80699394754539344</v>
      </c>
      <c r="L16" s="226">
        <f>+'139'!L15/'140'!L74*100</f>
        <v>0</v>
      </c>
      <c r="M16" s="226"/>
    </row>
    <row r="17" spans="1:13" x14ac:dyDescent="0.2">
      <c r="A17" s="54" t="s">
        <v>84</v>
      </c>
      <c r="B17" s="226">
        <f>+'139'!B16/'140'!B75*100</f>
        <v>3.5509004981479118</v>
      </c>
      <c r="C17" s="226">
        <f>+'139'!C16/'140'!C75*100</f>
        <v>3.758020164986251</v>
      </c>
      <c r="D17" s="226">
        <f>+'139'!D16/'140'!D75*100</f>
        <v>4.6115838594564913</v>
      </c>
      <c r="E17" s="226"/>
      <c r="F17" s="226"/>
      <c r="G17" s="226">
        <f>+'139'!G16/'140'!G75*100</f>
        <v>2.1324717285945072</v>
      </c>
      <c r="H17" s="226">
        <f>+'139'!H16/'140'!H75*100</f>
        <v>1.5873015873015872</v>
      </c>
      <c r="I17" s="226">
        <f>+'139'!I16/'140'!I75*100</f>
        <v>1.5151515151515151</v>
      </c>
      <c r="J17" s="226"/>
      <c r="K17" s="226"/>
      <c r="L17" s="226"/>
      <c r="M17" s="226"/>
    </row>
    <row r="18" spans="1:13" x14ac:dyDescent="0.2">
      <c r="A18" s="54" t="s">
        <v>55</v>
      </c>
      <c r="B18" s="226">
        <f>+'139'!B17/'140'!B76*100</f>
        <v>5.1445624202582012</v>
      </c>
      <c r="C18" s="226">
        <f>+'139'!C17/'140'!C76*100</f>
        <v>3.7544470516993416</v>
      </c>
      <c r="D18" s="226">
        <f>+'139'!D17/'140'!D76*100</f>
        <v>4.7420480993017842</v>
      </c>
      <c r="E18" s="226">
        <f>+'139'!E17/'140'!E76*100</f>
        <v>27.397260273972602</v>
      </c>
      <c r="F18" s="226"/>
      <c r="G18" s="226">
        <f>+'139'!G17/'140'!G76*100</f>
        <v>4.1193556905202007</v>
      </c>
      <c r="H18" s="226">
        <f>+'139'!H17/'140'!H76*100</f>
        <v>2.1846370683579983</v>
      </c>
      <c r="I18" s="226">
        <f>+'139'!I17/'140'!I76*100</f>
        <v>20.901932712956334</v>
      </c>
      <c r="J18" s="226">
        <f>+'139'!J17/'140'!J76*100</f>
        <v>7.0796460176991154</v>
      </c>
      <c r="K18" s="226">
        <f>+'139'!K17/'140'!K76*100</f>
        <v>15.852156057494868</v>
      </c>
      <c r="L18" s="226">
        <f>+'139'!L17/'140'!L76*100</f>
        <v>0.63694267515923575</v>
      </c>
      <c r="M18" s="226"/>
    </row>
    <row r="19" spans="1:13" x14ac:dyDescent="0.2">
      <c r="A19" s="54" t="s">
        <v>65</v>
      </c>
      <c r="B19" s="226">
        <f>+'139'!B18/'140'!B77*100</f>
        <v>4.5627197017953618</v>
      </c>
      <c r="C19" s="226">
        <f>+'139'!C18/'140'!C77*100</f>
        <v>3.2385874246339359</v>
      </c>
      <c r="D19" s="226">
        <f>+'139'!D18/'140'!D77*100</f>
        <v>4.8306348530038346</v>
      </c>
      <c r="E19" s="226"/>
      <c r="F19" s="226"/>
      <c r="G19" s="226">
        <f>+'139'!G18/'140'!G77*100</f>
        <v>3.7553891536192423</v>
      </c>
      <c r="H19" s="226">
        <f>+'139'!H18/'140'!H77*100</f>
        <v>2.7027027027027026</v>
      </c>
      <c r="I19" s="226">
        <f>+'139'!I18/'140'!I77*100</f>
        <v>7.0652173913043477</v>
      </c>
      <c r="J19" s="226"/>
      <c r="K19" s="226">
        <f>+'139'!K18/'140'!K77*100</f>
        <v>6.73828125</v>
      </c>
      <c r="L19" s="226">
        <f>+'139'!L18/'140'!L77*100</f>
        <v>2.2471910112359552</v>
      </c>
      <c r="M19" s="226">
        <f>+'139'!M18/'140'!M77*100</f>
        <v>1.791044776119403</v>
      </c>
    </row>
    <row r="20" spans="1:13" x14ac:dyDescent="0.2">
      <c r="A20" s="54" t="s">
        <v>66</v>
      </c>
      <c r="B20" s="226">
        <f>+'139'!B19/'140'!B78*100</f>
        <v>11.238515901060071</v>
      </c>
      <c r="C20" s="226">
        <f>+'139'!C19/'140'!C78*100</f>
        <v>5.6847866650080858</v>
      </c>
      <c r="D20" s="226">
        <f>+'139'!D19/'140'!D78*100</f>
        <v>8.9026765745617205</v>
      </c>
      <c r="E20" s="226">
        <f>+'139'!E19/'140'!E78*100</f>
        <v>60.377358490566039</v>
      </c>
      <c r="F20" s="226"/>
      <c r="G20" s="226">
        <f>+'139'!G19/'140'!G78*100</f>
        <v>7.5868063939730526</v>
      </c>
      <c r="H20" s="226">
        <f>+'139'!H19/'140'!H78*100</f>
        <v>7.069408740359898</v>
      </c>
      <c r="I20" s="226">
        <f>+'139'!I19/'140'!I78*100</f>
        <v>11.397058823529411</v>
      </c>
      <c r="J20" s="226"/>
      <c r="K20" s="226">
        <f>+'139'!K19/'140'!K78*100</f>
        <v>22.534840915067054</v>
      </c>
      <c r="L20" s="226">
        <f>+'139'!L19/'140'!L78*100</f>
        <v>1.5151515151515151</v>
      </c>
      <c r="M20" s="226"/>
    </row>
    <row r="21" spans="1:13" x14ac:dyDescent="0.2">
      <c r="A21" s="54" t="s">
        <v>67</v>
      </c>
      <c r="B21" s="226">
        <f>+'139'!B20/'140'!B79*100</f>
        <v>6.7674077295211177</v>
      </c>
      <c r="C21" s="226">
        <f>+'139'!C20/'140'!C79*100</f>
        <v>2.9017047515415304</v>
      </c>
      <c r="D21" s="226">
        <f>+'139'!D20/'140'!D79*100</f>
        <v>5.1218460211343544</v>
      </c>
      <c r="E21" s="226"/>
      <c r="F21" s="226"/>
      <c r="G21" s="226">
        <f>+'139'!G20/'140'!G79*100</f>
        <v>3.7688044338875697</v>
      </c>
      <c r="H21" s="226">
        <f>+'139'!H20/'140'!H79*100</f>
        <v>0.98039215686274506</v>
      </c>
      <c r="I21" s="226">
        <f>+'139'!I20/'140'!I79*100</f>
        <v>7.9545454545454541</v>
      </c>
      <c r="J21" s="226"/>
      <c r="K21" s="226">
        <f>+'139'!K20/'140'!K79*100</f>
        <v>9.932279909706546</v>
      </c>
      <c r="L21" s="226">
        <f>+'139'!L20/'140'!L79*100</f>
        <v>7.8431372549019605</v>
      </c>
      <c r="M21" s="226"/>
    </row>
    <row r="22" spans="1:13" x14ac:dyDescent="0.2">
      <c r="A22" s="53" t="s">
        <v>32</v>
      </c>
      <c r="B22" s="226">
        <f>+'139'!B21/'140'!B80*100</f>
        <v>2.145619559621164</v>
      </c>
      <c r="C22" s="226">
        <f>+'139'!C21/'140'!C80*100</f>
        <v>1.6153502900490853</v>
      </c>
      <c r="D22" s="226">
        <f>+'139'!D21/'140'!D80*100</f>
        <v>2.2339241605819602</v>
      </c>
      <c r="E22" s="226"/>
      <c r="F22" s="226">
        <f>+'139'!F21/'140'!F80*100</f>
        <v>12.844036697247708</v>
      </c>
      <c r="G22" s="226">
        <f>+'139'!G21/'140'!G80*100</f>
        <v>2.0748887440120183</v>
      </c>
      <c r="H22" s="226">
        <f>+'139'!H21/'140'!H80*100</f>
        <v>0.76726342710997442</v>
      </c>
      <c r="I22" s="226">
        <f>+'139'!I21/'140'!I80*100</f>
        <v>3.1185031185031189</v>
      </c>
      <c r="J22" s="226">
        <f>+'139'!J21/'140'!J80*100</f>
        <v>2.1601016518424396</v>
      </c>
      <c r="K22" s="226"/>
      <c r="L22" s="226">
        <f>+'139'!L21/'140'!L80*100</f>
        <v>1.1764705882352942</v>
      </c>
      <c r="M22" s="226">
        <f>+'139'!M21/'140'!M80*100</f>
        <v>0</v>
      </c>
    </row>
    <row r="23" spans="1:13" x14ac:dyDescent="0.2">
      <c r="A23" s="54" t="s">
        <v>68</v>
      </c>
      <c r="B23" s="226">
        <f>+'139'!B22/'140'!B81*100</f>
        <v>0.95883222821161096</v>
      </c>
      <c r="C23" s="226">
        <f>+'139'!C22/'140'!C81*100</f>
        <v>0.56258790436005623</v>
      </c>
      <c r="D23" s="226">
        <f>+'139'!D22/'140'!D81*100</f>
        <v>0.95947739103807284</v>
      </c>
      <c r="E23" s="226"/>
      <c r="F23" s="226"/>
      <c r="G23" s="226">
        <f>+'139'!G22/'140'!G81*100</f>
        <v>0.6404833836858006</v>
      </c>
      <c r="H23" s="226">
        <f>+'139'!H22/'140'!H81*100</f>
        <v>0</v>
      </c>
      <c r="I23" s="226">
        <f>+'139'!I22/'140'!I81*100</f>
        <v>0.68493150684931503</v>
      </c>
      <c r="J23" s="226"/>
      <c r="K23" s="226">
        <f>+'139'!K22/'140'!K81*100</f>
        <v>1.978518937252685</v>
      </c>
      <c r="L23" s="226">
        <f>+'139'!L22/'140'!L81*100</f>
        <v>0</v>
      </c>
      <c r="M23" s="226">
        <f>+'139'!M22/'140'!M81*100</f>
        <v>0.2932551319648094</v>
      </c>
    </row>
    <row r="24" spans="1:13" x14ac:dyDescent="0.2">
      <c r="A24" s="54" t="s">
        <v>33</v>
      </c>
      <c r="B24" s="226">
        <f>+'139'!B23/'140'!B82*100</f>
        <v>3.6000409531853896</v>
      </c>
      <c r="C24" s="226">
        <f>+'139'!C23/'140'!C82*100</f>
        <v>2.4640088593576968</v>
      </c>
      <c r="D24" s="226">
        <f>+'139'!D23/'140'!D82*100</f>
        <v>3.4748583776207438</v>
      </c>
      <c r="E24" s="226">
        <f>+'139'!E23/'140'!E82*100</f>
        <v>21.428571428571427</v>
      </c>
      <c r="F24" s="226">
        <f>+'139'!F23/'140'!F82*100</f>
        <v>31.192660550458719</v>
      </c>
      <c r="G24" s="226">
        <f>+'139'!G23/'140'!G82*100</f>
        <v>3.3077251387110538</v>
      </c>
      <c r="H24" s="226">
        <f>+'139'!H23/'140'!H82*100</f>
        <v>2.4669603524229076</v>
      </c>
      <c r="I24" s="226">
        <f>+'139'!I23/'140'!I82*100</f>
        <v>8.9285714285714288</v>
      </c>
      <c r="J24" s="226">
        <f>+'139'!J23/'140'!J82*100</f>
        <v>6.6120218579234971</v>
      </c>
      <c r="K24" s="226"/>
      <c r="L24" s="226">
        <f>+'139'!L23/'140'!L82*100</f>
        <v>2.0689655172413794</v>
      </c>
      <c r="M24" s="226">
        <f>+'139'!M23/'140'!M82*100</f>
        <v>1.4344262295081966</v>
      </c>
    </row>
    <row r="25" spans="1:13" x14ac:dyDescent="0.2">
      <c r="A25" s="54" t="s">
        <v>218</v>
      </c>
      <c r="B25" s="226">
        <f>+'139'!B24/'140'!B83*100</f>
        <v>6.2217625605573996</v>
      </c>
      <c r="C25" s="226">
        <f>+'139'!C24/'140'!C83*100</f>
        <v>3.9676425269645605</v>
      </c>
      <c r="D25" s="226">
        <f>+'139'!D24/'140'!D83*100</f>
        <v>5.9028990569332871</v>
      </c>
      <c r="E25" s="226"/>
      <c r="F25" s="226"/>
      <c r="G25" s="226">
        <f>+'139'!G24/'140'!G83*100</f>
        <v>5.4967993320345121</v>
      </c>
      <c r="H25" s="226">
        <f>+'139'!H24/'140'!H83*100</f>
        <v>1.89873417721519</v>
      </c>
      <c r="I25" s="226"/>
      <c r="J25" s="226"/>
      <c r="K25" s="226">
        <f>+'139'!K24/'140'!K83*100</f>
        <v>9.6428571428571441</v>
      </c>
      <c r="L25" s="226"/>
      <c r="M25" s="226"/>
    </row>
    <row r="26" spans="1:13" x14ac:dyDescent="0.2">
      <c r="A26" s="54" t="s">
        <v>56</v>
      </c>
      <c r="B26" s="226">
        <f>+'139'!B25/'140'!B84*100</f>
        <v>3.3755701976685253</v>
      </c>
      <c r="C26" s="226">
        <f>+'139'!C25/'140'!C84*100</f>
        <v>2.0657995409334351</v>
      </c>
      <c r="D26" s="226">
        <f>+'139'!D25/'140'!D84*100</f>
        <v>2.8743979818056724</v>
      </c>
      <c r="E26" s="226">
        <f>+'139'!E25/'140'!E84*100</f>
        <v>23.52941176470588</v>
      </c>
      <c r="F26" s="226"/>
      <c r="G26" s="226">
        <f>+'139'!G25/'140'!G84*100</f>
        <v>2.5887397760660682</v>
      </c>
      <c r="H26" s="226">
        <f>+'139'!H25/'140'!H84*100</f>
        <v>2.1416803953871502</v>
      </c>
      <c r="I26" s="226">
        <f>+'139'!I25/'140'!I84*100</f>
        <v>7.5</v>
      </c>
      <c r="J26" s="226">
        <f>+'139'!J25/'140'!J84*100</f>
        <v>9.7765363128491618</v>
      </c>
      <c r="K26" s="226"/>
      <c r="L26" s="226"/>
      <c r="M26" s="226">
        <f>+'139'!M25/'140'!M84*100</f>
        <v>2.5423728813559325</v>
      </c>
    </row>
    <row r="27" spans="1:13" x14ac:dyDescent="0.2">
      <c r="A27" s="54" t="s">
        <v>70</v>
      </c>
      <c r="B27" s="226">
        <f>+'139'!B26/'140'!B85*100</f>
        <v>2.2970458246103744</v>
      </c>
      <c r="C27" s="226">
        <f>+'139'!C26/'140'!C85*100</f>
        <v>1.4997794441993826</v>
      </c>
      <c r="D27" s="226">
        <f>+'139'!D26/'140'!D85*100</f>
        <v>1.9871965857562017</v>
      </c>
      <c r="E27" s="226"/>
      <c r="F27" s="226"/>
      <c r="G27" s="226">
        <f>+'139'!G26/'140'!G85*100</f>
        <v>1.7359709325797335</v>
      </c>
      <c r="H27" s="226">
        <f>+'139'!H26/'140'!H85*100</f>
        <v>1.5527950310559007</v>
      </c>
      <c r="I27" s="226">
        <f>+'139'!I26/'140'!I85*100</f>
        <v>0</v>
      </c>
      <c r="J27" s="226"/>
      <c r="K27" s="226">
        <f>+'139'!K26/'140'!K85*100</f>
        <v>4.4025157232704402</v>
      </c>
      <c r="L27" s="226"/>
      <c r="M27" s="226">
        <f>+'139'!M26/'140'!M85*100</f>
        <v>0.68965517241379315</v>
      </c>
    </row>
    <row r="28" spans="1:13" x14ac:dyDescent="0.2">
      <c r="A28" s="54" t="s">
        <v>71</v>
      </c>
      <c r="B28" s="226">
        <f>+'139'!B27/'140'!B86*100</f>
        <v>5.5099081681971969</v>
      </c>
      <c r="C28" s="226">
        <f>+'139'!C27/'140'!C86*100</f>
        <v>3.2894736842105261</v>
      </c>
      <c r="D28" s="226">
        <f>+'139'!D27/'140'!D86*100</f>
        <v>4.3159182247073211</v>
      </c>
      <c r="E28" s="226"/>
      <c r="F28" s="226"/>
      <c r="G28" s="226">
        <f>+'139'!G27/'140'!G86*100</f>
        <v>5.2301255230125516</v>
      </c>
      <c r="H28" s="226">
        <f>+'139'!H27/'140'!H86*100</f>
        <v>4.8837209302325579</v>
      </c>
      <c r="I28" s="226">
        <f>+'139'!I27/'140'!I86*100</f>
        <v>2.1739130434782608</v>
      </c>
      <c r="J28" s="226"/>
      <c r="K28" s="226">
        <f>+'139'!K27/'140'!K86*100</f>
        <v>11.936193619361935</v>
      </c>
      <c r="L28" s="226"/>
      <c r="M28" s="226"/>
    </row>
    <row r="29" spans="1:13" x14ac:dyDescent="0.2">
      <c r="A29" s="54" t="s">
        <v>57</v>
      </c>
      <c r="B29" s="226">
        <f>+'139'!B28/'140'!B87*100</f>
        <v>4.1265474552957357</v>
      </c>
      <c r="C29" s="226">
        <f>+'139'!C28/'140'!C87*100</f>
        <v>2.3728813559322033</v>
      </c>
      <c r="D29" s="226">
        <f>+'139'!D28/'140'!D87*100</f>
        <v>3.2437839382680766</v>
      </c>
      <c r="E29" s="226"/>
      <c r="F29" s="226"/>
      <c r="G29" s="226">
        <f>+'139'!G28/'140'!G87*100</f>
        <v>2.2727272727272729</v>
      </c>
      <c r="H29" s="226">
        <f>+'139'!H28/'140'!H87*100</f>
        <v>2.2123893805309733</v>
      </c>
      <c r="I29" s="226">
        <f>+'139'!I28/'140'!I87*100</f>
        <v>0.80645161290322576</v>
      </c>
      <c r="J29" s="226">
        <f>+'139'!J28/'140'!J87*100</f>
        <v>5.3191489361702127</v>
      </c>
      <c r="K29" s="226">
        <f>+'139'!K28/'140'!K87*100</f>
        <v>6.9193477302776554</v>
      </c>
      <c r="L29" s="226"/>
      <c r="M29" s="226"/>
    </row>
    <row r="30" spans="1:13" x14ac:dyDescent="0.2">
      <c r="A30" s="54" t="s">
        <v>58</v>
      </c>
      <c r="B30" s="226">
        <f>+'139'!B29/'140'!B88*100</f>
        <v>2.9004425483141771</v>
      </c>
      <c r="C30" s="226">
        <f>+'139'!C29/'140'!C88*100</f>
        <v>1.0808376491781131</v>
      </c>
      <c r="D30" s="226">
        <f>+'139'!D29/'140'!D88*100</f>
        <v>1.6780138917543497</v>
      </c>
      <c r="E30" s="226">
        <f>+'139'!E29/'140'!E88*100</f>
        <v>0</v>
      </c>
      <c r="F30" s="226"/>
      <c r="G30" s="226">
        <f>+'139'!G29/'140'!G88*100</f>
        <v>1.7622917840186689</v>
      </c>
      <c r="H30" s="226">
        <f>+'139'!H29/'140'!H88*100</f>
        <v>0.73529411764705876</v>
      </c>
      <c r="I30" s="226">
        <f>+'139'!I29/'140'!I88*100</f>
        <v>0.42372881355932202</v>
      </c>
      <c r="J30" s="226">
        <f>+'139'!J29/'140'!J88*100</f>
        <v>11.789473684210526</v>
      </c>
      <c r="K30" s="226">
        <f>+'139'!K29/'140'!K88*100</f>
        <v>5.303760848601736</v>
      </c>
      <c r="L30" s="226"/>
      <c r="M30" s="226">
        <f>+'139'!M29/'140'!M88*100</f>
        <v>1.6509433962264151</v>
      </c>
    </row>
    <row r="31" spans="1:13" x14ac:dyDescent="0.2">
      <c r="A31" s="54" t="s">
        <v>59</v>
      </c>
      <c r="B31" s="226">
        <f>+'139'!B30/'140'!B89*100</f>
        <v>0.42959144372352087</v>
      </c>
      <c r="C31" s="226">
        <f>+'139'!C30/'140'!C89*100</f>
        <v>0.26660203587009207</v>
      </c>
      <c r="D31" s="226">
        <f>+'139'!D30/'140'!D89*100</f>
        <v>0.34893267651888343</v>
      </c>
      <c r="E31" s="226"/>
      <c r="F31" s="226"/>
      <c r="G31" s="226">
        <f>+'139'!G30/'140'!G89*100</f>
        <v>0.45300113250283131</v>
      </c>
      <c r="H31" s="226">
        <f>+'139'!H30/'140'!H89*100</f>
        <v>0.14265335235378032</v>
      </c>
      <c r="I31" s="226">
        <f>+'139'!I30/'140'!I89*100</f>
        <v>0</v>
      </c>
      <c r="J31" s="226">
        <f>+'139'!J30/'140'!J89*100</f>
        <v>0.41095890410958902</v>
      </c>
      <c r="K31" s="226">
        <f>+'139'!K30/'140'!K89*100</f>
        <v>0.84097859327217117</v>
      </c>
      <c r="L31" s="226"/>
      <c r="M31" s="226">
        <f>+'139'!M30/'140'!M89*100</f>
        <v>0</v>
      </c>
    </row>
    <row r="32" spans="1:13" x14ac:dyDescent="0.2">
      <c r="A32" s="54" t="s">
        <v>85</v>
      </c>
      <c r="B32" s="226">
        <f>+'139'!B31/'140'!B90*100</f>
        <v>5.041539811135765</v>
      </c>
      <c r="C32" s="226">
        <f>+'139'!C31/'140'!C90*100</f>
        <v>3.4086242299794662</v>
      </c>
      <c r="D32" s="226">
        <f>+'139'!D31/'140'!D90*100</f>
        <v>4.5161290322580641</v>
      </c>
      <c r="E32" s="226">
        <f>+'139'!E31/'140'!E90*100</f>
        <v>34.482758620689658</v>
      </c>
      <c r="F32" s="226"/>
      <c r="G32" s="226">
        <f>+'139'!G31/'140'!G90*100</f>
        <v>5.8311375873525026</v>
      </c>
      <c r="H32" s="226">
        <f>+'139'!H31/'140'!H90*100</f>
        <v>2.2099447513812152</v>
      </c>
      <c r="I32" s="226">
        <f>+'139'!I31/'140'!I90*100</f>
        <v>0</v>
      </c>
      <c r="J32" s="226"/>
      <c r="K32" s="226"/>
      <c r="L32" s="226"/>
      <c r="M32" s="226"/>
    </row>
    <row r="33" spans="1:14" x14ac:dyDescent="0.2">
      <c r="A33" s="54" t="s">
        <v>72</v>
      </c>
      <c r="B33" s="226">
        <f>+'139'!B32/'140'!B91*100</f>
        <v>0.71641188638312903</v>
      </c>
      <c r="C33" s="226">
        <f>+'139'!C32/'140'!C91*100</f>
        <v>0.39370078740157477</v>
      </c>
      <c r="D33" s="226">
        <f>+'139'!D32/'140'!D91*100</f>
        <v>0.66143497757847536</v>
      </c>
      <c r="E33" s="226"/>
      <c r="F33" s="226"/>
      <c r="G33" s="226">
        <f>+'139'!G32/'140'!G91*100</f>
        <v>0.6578160507116374</v>
      </c>
      <c r="H33" s="226">
        <f>+'139'!H32/'140'!H91*100</f>
        <v>0</v>
      </c>
      <c r="I33" s="226">
        <f>+'139'!I32/'140'!I91*100</f>
        <v>0</v>
      </c>
      <c r="J33" s="226"/>
      <c r="K33" s="226">
        <f>+'139'!K32/'140'!K91*100</f>
        <v>0.68078668683812404</v>
      </c>
      <c r="L33" s="226"/>
      <c r="M33" s="226"/>
    </row>
    <row r="34" spans="1:14" x14ac:dyDescent="0.2">
      <c r="A34" s="54" t="s">
        <v>73</v>
      </c>
      <c r="B34" s="226">
        <f>+'139'!B33/'140'!B92*100</f>
        <v>6.9180565627266137</v>
      </c>
      <c r="C34" s="226">
        <f>+'139'!C33/'140'!C92*100</f>
        <v>4.4792833146696527</v>
      </c>
      <c r="D34" s="226">
        <f>+'139'!D33/'140'!D92*100</f>
        <v>7.0059484467944477</v>
      </c>
      <c r="E34" s="226"/>
      <c r="F34" s="226"/>
      <c r="G34" s="226">
        <f>+'139'!G33/'140'!G92*100</f>
        <v>5.510752688172043</v>
      </c>
      <c r="H34" s="226">
        <f>+'139'!H33/'140'!H92*100</f>
        <v>0</v>
      </c>
      <c r="I34" s="226"/>
      <c r="J34" s="226"/>
      <c r="K34" s="226">
        <f>+'139'!K33/'140'!K92*100</f>
        <v>5.4367201426024954</v>
      </c>
      <c r="L34" s="226"/>
      <c r="M34" s="226"/>
    </row>
    <row r="35" spans="1:14" x14ac:dyDescent="0.2">
      <c r="A35" s="54" t="s">
        <v>74</v>
      </c>
      <c r="B35" s="226">
        <f>+'139'!B34/'140'!B93*100</f>
        <v>3.278363521672524</v>
      </c>
      <c r="C35" s="226">
        <f>+'139'!C34/'140'!C93*100</f>
        <v>2.2156207451417256</v>
      </c>
      <c r="D35" s="226">
        <f>+'139'!D34/'140'!D93*100</f>
        <v>2.6928838951310858</v>
      </c>
      <c r="E35" s="226">
        <f>+'139'!E34/'140'!E93*100</f>
        <v>0</v>
      </c>
      <c r="F35" s="226"/>
      <c r="G35" s="226">
        <f>+'139'!G34/'140'!G93*100</f>
        <v>2.4823722592485269</v>
      </c>
      <c r="H35" s="226">
        <f>+'139'!H34/'140'!H93*100</f>
        <v>1.1111111111111112</v>
      </c>
      <c r="I35" s="226">
        <f>+'139'!I34/'140'!I93*100</f>
        <v>1.1363636363636365</v>
      </c>
      <c r="J35" s="226"/>
      <c r="K35" s="226">
        <f>+'139'!K34/'140'!K93*100</f>
        <v>6.0897435897435894</v>
      </c>
      <c r="L35" s="226"/>
      <c r="M35" s="226">
        <f>+'139'!M34/'140'!M93*100</f>
        <v>0</v>
      </c>
    </row>
    <row r="36" spans="1:14" x14ac:dyDescent="0.2">
      <c r="A36" s="54" t="s">
        <v>75</v>
      </c>
      <c r="B36" s="226">
        <f>+'139'!B35/'140'!B94*100</f>
        <v>3.4131789067298413</v>
      </c>
      <c r="C36" s="226">
        <f>+'139'!C35/'140'!C94*100</f>
        <v>1.7832436587240583</v>
      </c>
      <c r="D36" s="226">
        <f>+'139'!D35/'140'!D94*100</f>
        <v>2.421612541993281</v>
      </c>
      <c r="E36" s="226"/>
      <c r="F36" s="226"/>
      <c r="G36" s="226">
        <f>+'139'!G35/'140'!G94*100</f>
        <v>2.1075293184522121</v>
      </c>
      <c r="H36" s="226">
        <f>+'139'!H35/'140'!H94*100</f>
        <v>1.0752688172043012</v>
      </c>
      <c r="I36" s="226">
        <f>+'139'!I35/'140'!I94*100</f>
        <v>1.25</v>
      </c>
      <c r="J36" s="226"/>
      <c r="K36" s="226">
        <f>+'139'!K35/'140'!K94*100</f>
        <v>7.3872154831675072</v>
      </c>
      <c r="L36" s="226"/>
      <c r="M36" s="226"/>
    </row>
    <row r="37" spans="1:14" ht="13.5" thickBot="1" x14ac:dyDescent="0.25">
      <c r="A37" s="58" t="s">
        <v>76</v>
      </c>
      <c r="B37" s="227">
        <f>+'139'!B36/'140'!B95*100</f>
        <v>1.9850508516113221</v>
      </c>
      <c r="C37" s="227">
        <f>+'139'!C36/'140'!C95*100</f>
        <v>0.50761421319796951</v>
      </c>
      <c r="D37" s="227">
        <f>+'139'!D36/'140'!D95*100</f>
        <v>0.51666236114699049</v>
      </c>
      <c r="E37" s="227"/>
      <c r="F37" s="227"/>
      <c r="G37" s="227">
        <f>+'139'!G36/'140'!G95*100</f>
        <v>1.3513513513513513</v>
      </c>
      <c r="H37" s="227">
        <f>+'139'!H36/'140'!H95*100</f>
        <v>0</v>
      </c>
      <c r="I37" s="227">
        <f>+'139'!I36/'140'!I95*100</f>
        <v>4.8780487804878048</v>
      </c>
      <c r="J37" s="227"/>
      <c r="K37" s="227">
        <f>+'139'!K36/'140'!K95*100</f>
        <v>3.7813399095766544</v>
      </c>
      <c r="L37" s="227"/>
      <c r="M37" s="227"/>
    </row>
    <row r="38" spans="1:14" s="215" customFormat="1" ht="28.5" customHeight="1" x14ac:dyDescent="0.2">
      <c r="A38" s="829" t="s">
        <v>345</v>
      </c>
      <c r="B38" s="829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</row>
    <row r="39" spans="1:14" s="364" customFormat="1" ht="15" customHeight="1" x14ac:dyDescent="0.2">
      <c r="A39" s="375" t="s">
        <v>338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</row>
    <row r="40" spans="1:14" s="371" customFormat="1" ht="15" customHeight="1" x14ac:dyDescent="0.2">
      <c r="A40" s="35" t="s">
        <v>24</v>
      </c>
      <c r="B40" s="378"/>
      <c r="C40" s="378"/>
      <c r="D40" s="378"/>
      <c r="E40" s="378"/>
      <c r="F40" s="378"/>
      <c r="G40" s="378"/>
      <c r="H40" s="378"/>
      <c r="I40" s="378"/>
      <c r="J40" s="378"/>
      <c r="K40" s="378"/>
      <c r="L40" s="378"/>
      <c r="M40" s="378"/>
    </row>
    <row r="60" spans="1:11" ht="15" x14ac:dyDescent="0.25">
      <c r="A60" s="791"/>
      <c r="B60" s="791"/>
      <c r="C60" s="791"/>
      <c r="D60" s="791"/>
      <c r="E60" s="791"/>
      <c r="F60" s="791"/>
      <c r="G60" s="791"/>
      <c r="H60" s="791"/>
      <c r="I60" s="791"/>
      <c r="J60" s="791"/>
      <c r="K60" s="791"/>
    </row>
    <row r="61" spans="1:11" ht="15" x14ac:dyDescent="0.25">
      <c r="A61" s="786"/>
      <c r="B61" s="786"/>
      <c r="C61" s="786"/>
      <c r="D61" s="786"/>
      <c r="E61" s="786"/>
      <c r="F61" s="786"/>
      <c r="G61" s="786"/>
      <c r="H61" s="786"/>
      <c r="I61" s="786"/>
      <c r="J61" s="786"/>
      <c r="K61" s="786"/>
    </row>
    <row r="62" spans="1:11" ht="15" x14ac:dyDescent="0.25">
      <c r="A62" s="791"/>
      <c r="B62" s="791"/>
      <c r="C62" s="791"/>
      <c r="D62" s="791"/>
      <c r="E62" s="791"/>
      <c r="F62" s="791"/>
      <c r="G62" s="791"/>
      <c r="H62" s="791"/>
      <c r="I62" s="791"/>
      <c r="J62" s="791"/>
      <c r="K62" s="791"/>
    </row>
    <row r="63" spans="1:11" ht="15" x14ac:dyDescent="0.25">
      <c r="A63" s="791"/>
      <c r="B63" s="791"/>
      <c r="C63" s="791"/>
      <c r="D63" s="791"/>
      <c r="E63" s="791"/>
      <c r="F63" s="791"/>
      <c r="G63" s="791"/>
      <c r="H63" s="791"/>
      <c r="I63" s="791"/>
      <c r="J63" s="791"/>
      <c r="K63" s="791"/>
    </row>
    <row r="64" spans="1:11" ht="15.75" thickBot="1" x14ac:dyDescent="0.3">
      <c r="A64" s="878"/>
      <c r="B64" s="878"/>
      <c r="C64" s="878"/>
      <c r="D64" s="878"/>
      <c r="E64" s="878"/>
      <c r="F64" s="878"/>
      <c r="G64" s="878"/>
      <c r="H64" s="878"/>
      <c r="I64" s="878"/>
      <c r="J64" s="878"/>
      <c r="K64" s="878"/>
    </row>
    <row r="65" spans="1:13" ht="51.75" thickBot="1" x14ac:dyDescent="0.25">
      <c r="A65" s="223"/>
      <c r="B65" s="216" t="s">
        <v>0</v>
      </c>
      <c r="C65" s="217" t="s">
        <v>327</v>
      </c>
      <c r="D65" s="217" t="s">
        <v>332</v>
      </c>
      <c r="E65" s="217" t="s">
        <v>331</v>
      </c>
      <c r="F65" s="217" t="s">
        <v>330</v>
      </c>
      <c r="G65" s="217" t="s">
        <v>329</v>
      </c>
      <c r="H65" s="218" t="s">
        <v>319</v>
      </c>
      <c r="I65" s="217" t="s">
        <v>328</v>
      </c>
      <c r="J65" s="217" t="s">
        <v>336</v>
      </c>
      <c r="K65" s="218" t="s">
        <v>337</v>
      </c>
      <c r="L65" s="218" t="s">
        <v>173</v>
      </c>
      <c r="M65" s="218" t="s">
        <v>316</v>
      </c>
    </row>
    <row r="66" spans="1:13" x14ac:dyDescent="0.2">
      <c r="A66" s="64"/>
      <c r="B66" s="65"/>
      <c r="C66" s="65"/>
      <c r="D66" s="65"/>
      <c r="F66" s="65"/>
      <c r="G66" s="65"/>
      <c r="H66" s="65"/>
      <c r="I66" s="65"/>
      <c r="J66" s="65"/>
      <c r="K66" s="65"/>
      <c r="L66" s="65"/>
    </row>
    <row r="67" spans="1:13" x14ac:dyDescent="0.2">
      <c r="A67" s="55" t="s">
        <v>0</v>
      </c>
      <c r="B67" s="161">
        <f>+C67+D67+F67+G67+L67</f>
        <v>1010170</v>
      </c>
      <c r="C67" s="161">
        <f>SUM(C69:C95)</f>
        <v>139225</v>
      </c>
      <c r="D67" s="161">
        <f t="shared" ref="D67:M67" si="0">SUM(D69:D95)</f>
        <v>457889</v>
      </c>
      <c r="E67" s="161">
        <f t="shared" si="0"/>
        <v>801</v>
      </c>
      <c r="F67" s="161">
        <f t="shared" si="0"/>
        <v>293</v>
      </c>
      <c r="G67" s="161">
        <f t="shared" si="0"/>
        <v>411532</v>
      </c>
      <c r="H67" s="161">
        <f t="shared" si="0"/>
        <v>15696</v>
      </c>
      <c r="I67" s="161">
        <f>SUM(I69:I95)</f>
        <v>8668</v>
      </c>
      <c r="J67" s="161">
        <f t="shared" si="0"/>
        <v>9284</v>
      </c>
      <c r="K67" s="161">
        <f>SUM(K69:K95)</f>
        <v>61068</v>
      </c>
      <c r="L67" s="90">
        <f t="shared" si="0"/>
        <v>1231</v>
      </c>
      <c r="M67" s="161">
        <f t="shared" si="0"/>
        <v>3575</v>
      </c>
    </row>
    <row r="68" spans="1:13" x14ac:dyDescent="0.2">
      <c r="A68" s="56"/>
      <c r="B68" s="161"/>
      <c r="C68" s="161"/>
      <c r="D68" s="161"/>
      <c r="F68" s="161"/>
      <c r="G68" s="161"/>
      <c r="H68" s="161"/>
      <c r="I68" s="161"/>
      <c r="J68" s="161"/>
      <c r="K68" s="161"/>
      <c r="L68" s="161"/>
    </row>
    <row r="69" spans="1:13" x14ac:dyDescent="0.2">
      <c r="A69" s="54" t="s">
        <v>54</v>
      </c>
      <c r="B69" s="161">
        <f t="shared" ref="B69:B95" si="1">+C69+D69+F69+G69+L69</f>
        <v>59916</v>
      </c>
      <c r="C69" s="161">
        <v>8602</v>
      </c>
      <c r="D69" s="161">
        <v>27907</v>
      </c>
      <c r="E69" s="194">
        <v>134</v>
      </c>
      <c r="F69" s="161"/>
      <c r="G69" s="161">
        <v>23283</v>
      </c>
      <c r="H69" s="161">
        <v>1596</v>
      </c>
      <c r="I69" s="134">
        <v>553</v>
      </c>
      <c r="J69" s="161">
        <v>464</v>
      </c>
      <c r="K69" s="134">
        <v>2753</v>
      </c>
      <c r="L69" s="161">
        <v>124</v>
      </c>
      <c r="M69" s="194">
        <v>613</v>
      </c>
    </row>
    <row r="70" spans="1:13" x14ac:dyDescent="0.2">
      <c r="A70" s="54" t="s">
        <v>61</v>
      </c>
      <c r="B70" s="161">
        <f t="shared" si="1"/>
        <v>61233</v>
      </c>
      <c r="C70" s="161">
        <v>8908</v>
      </c>
      <c r="D70" s="161">
        <v>26929</v>
      </c>
      <c r="E70" s="194">
        <v>80</v>
      </c>
      <c r="F70" s="161"/>
      <c r="G70" s="161">
        <v>25219</v>
      </c>
      <c r="H70" s="161">
        <v>1251</v>
      </c>
      <c r="I70" s="134">
        <v>499</v>
      </c>
      <c r="J70" s="161"/>
      <c r="K70" s="134">
        <v>1861</v>
      </c>
      <c r="L70" s="161">
        <v>177</v>
      </c>
    </row>
    <row r="71" spans="1:13" x14ac:dyDescent="0.2">
      <c r="A71" s="54" t="s">
        <v>31</v>
      </c>
      <c r="B71" s="161">
        <f t="shared" si="1"/>
        <v>52652</v>
      </c>
      <c r="C71" s="161">
        <v>7729</v>
      </c>
      <c r="D71" s="161">
        <v>24974</v>
      </c>
      <c r="E71" s="194">
        <v>123</v>
      </c>
      <c r="F71" s="161">
        <v>75</v>
      </c>
      <c r="G71" s="161">
        <v>19874</v>
      </c>
      <c r="H71" s="161">
        <v>899</v>
      </c>
      <c r="I71" s="134">
        <v>420</v>
      </c>
      <c r="J71" s="161">
        <v>617</v>
      </c>
      <c r="K71" s="134">
        <v>3871</v>
      </c>
      <c r="L71" s="161"/>
    </row>
    <row r="72" spans="1:13" x14ac:dyDescent="0.2">
      <c r="A72" s="54" t="s">
        <v>62</v>
      </c>
      <c r="B72" s="161">
        <f t="shared" si="1"/>
        <v>60011</v>
      </c>
      <c r="C72" s="161">
        <v>7527</v>
      </c>
      <c r="D72" s="161">
        <v>26264</v>
      </c>
      <c r="E72" s="194">
        <v>139</v>
      </c>
      <c r="F72" s="161"/>
      <c r="G72" s="161">
        <v>26147</v>
      </c>
      <c r="H72" s="161">
        <v>1187</v>
      </c>
      <c r="I72" s="134">
        <v>1682</v>
      </c>
      <c r="J72" s="161"/>
      <c r="K72" s="134">
        <v>654</v>
      </c>
      <c r="L72" s="161">
        <v>73</v>
      </c>
      <c r="M72" s="194">
        <v>177</v>
      </c>
    </row>
    <row r="73" spans="1:13" x14ac:dyDescent="0.2">
      <c r="A73" s="54" t="s">
        <v>63</v>
      </c>
      <c r="B73" s="161">
        <f t="shared" si="1"/>
        <v>14806</v>
      </c>
      <c r="C73" s="161">
        <v>1876</v>
      </c>
      <c r="D73" s="161">
        <v>6261</v>
      </c>
      <c r="F73" s="161"/>
      <c r="G73" s="161">
        <v>6669</v>
      </c>
      <c r="H73" s="161">
        <v>202</v>
      </c>
      <c r="I73" s="134">
        <v>118</v>
      </c>
      <c r="J73" s="161"/>
      <c r="K73" s="134">
        <v>411</v>
      </c>
      <c r="L73" s="161"/>
    </row>
    <row r="74" spans="1:13" x14ac:dyDescent="0.2">
      <c r="A74" s="54" t="s">
        <v>64</v>
      </c>
      <c r="B74" s="161">
        <f t="shared" si="1"/>
        <v>35485</v>
      </c>
      <c r="C74" s="161">
        <v>4401</v>
      </c>
      <c r="D74" s="161">
        <v>15074</v>
      </c>
      <c r="F74" s="161"/>
      <c r="G74" s="161">
        <v>15948</v>
      </c>
      <c r="H74" s="161">
        <v>495</v>
      </c>
      <c r="I74" s="134">
        <v>120</v>
      </c>
      <c r="J74" s="161"/>
      <c r="K74" s="134">
        <v>1487</v>
      </c>
      <c r="L74" s="161">
        <v>62</v>
      </c>
    </row>
    <row r="75" spans="1:13" x14ac:dyDescent="0.2">
      <c r="A75" s="54" t="s">
        <v>84</v>
      </c>
      <c r="B75" s="161">
        <f t="shared" si="1"/>
        <v>7829</v>
      </c>
      <c r="C75" s="161">
        <v>1091</v>
      </c>
      <c r="D75" s="161">
        <v>3643</v>
      </c>
      <c r="F75" s="161"/>
      <c r="G75" s="161">
        <v>3095</v>
      </c>
      <c r="H75" s="161">
        <v>126</v>
      </c>
      <c r="I75" s="134">
        <v>66</v>
      </c>
      <c r="J75" s="161"/>
      <c r="K75" s="161"/>
      <c r="L75" s="161"/>
    </row>
    <row r="76" spans="1:13" x14ac:dyDescent="0.2">
      <c r="A76" s="54" t="s">
        <v>55</v>
      </c>
      <c r="B76" s="161">
        <f t="shared" si="1"/>
        <v>92486</v>
      </c>
      <c r="C76" s="161">
        <v>13211</v>
      </c>
      <c r="D76" s="161">
        <v>41248</v>
      </c>
      <c r="E76" s="194">
        <v>73</v>
      </c>
      <c r="F76" s="161"/>
      <c r="G76" s="161">
        <v>37870</v>
      </c>
      <c r="H76" s="161">
        <v>1419</v>
      </c>
      <c r="I76" s="134">
        <v>1397</v>
      </c>
      <c r="J76" s="161">
        <v>226</v>
      </c>
      <c r="K76" s="134">
        <v>2435</v>
      </c>
      <c r="L76" s="161">
        <v>157</v>
      </c>
    </row>
    <row r="77" spans="1:13" x14ac:dyDescent="0.2">
      <c r="A77" s="54" t="s">
        <v>65</v>
      </c>
      <c r="B77" s="161">
        <f t="shared" si="1"/>
        <v>42387</v>
      </c>
      <c r="C77" s="161">
        <v>5805</v>
      </c>
      <c r="D77" s="161">
        <v>18776</v>
      </c>
      <c r="F77" s="161"/>
      <c r="G77" s="161">
        <v>17628</v>
      </c>
      <c r="H77" s="161">
        <v>592</v>
      </c>
      <c r="I77" s="134">
        <v>184</v>
      </c>
      <c r="J77" s="161"/>
      <c r="K77" s="134">
        <v>2048</v>
      </c>
      <c r="L77" s="161">
        <v>178</v>
      </c>
      <c r="M77" s="194">
        <v>335</v>
      </c>
    </row>
    <row r="78" spans="1:13" x14ac:dyDescent="0.2">
      <c r="A78" s="54" t="s">
        <v>66</v>
      </c>
      <c r="B78" s="161">
        <f t="shared" si="1"/>
        <v>56600</v>
      </c>
      <c r="C78" s="161">
        <v>8039</v>
      </c>
      <c r="D78" s="161">
        <v>27722</v>
      </c>
      <c r="E78" s="194">
        <v>53</v>
      </c>
      <c r="F78" s="161"/>
      <c r="G78" s="161">
        <v>20707</v>
      </c>
      <c r="H78" s="161">
        <v>778</v>
      </c>
      <c r="I78" s="134">
        <v>544</v>
      </c>
      <c r="J78" s="161"/>
      <c r="K78" s="134">
        <v>7606</v>
      </c>
      <c r="L78" s="161">
        <v>132</v>
      </c>
    </row>
    <row r="79" spans="1:13" x14ac:dyDescent="0.2">
      <c r="A79" s="54" t="s">
        <v>67</v>
      </c>
      <c r="B79" s="161">
        <f t="shared" si="1"/>
        <v>18397</v>
      </c>
      <c r="C79" s="161">
        <v>2757</v>
      </c>
      <c r="D79" s="161">
        <v>9274</v>
      </c>
      <c r="F79" s="161"/>
      <c r="G79" s="161">
        <v>6315</v>
      </c>
      <c r="H79" s="161">
        <v>102</v>
      </c>
      <c r="I79" s="134">
        <v>88</v>
      </c>
      <c r="J79" s="161"/>
      <c r="K79" s="134">
        <v>4430</v>
      </c>
      <c r="L79" s="161">
        <v>51</v>
      </c>
    </row>
    <row r="80" spans="1:13" x14ac:dyDescent="0.2">
      <c r="A80" s="53" t="s">
        <v>32</v>
      </c>
      <c r="B80" s="161">
        <f t="shared" si="1"/>
        <v>83519</v>
      </c>
      <c r="C80" s="161">
        <v>11205</v>
      </c>
      <c r="D80" s="161">
        <v>36841</v>
      </c>
      <c r="F80" s="161">
        <v>109</v>
      </c>
      <c r="G80" s="161">
        <v>35279</v>
      </c>
      <c r="H80" s="161">
        <v>1173</v>
      </c>
      <c r="I80" s="134">
        <v>481</v>
      </c>
      <c r="J80" s="161">
        <v>787</v>
      </c>
      <c r="K80" s="161"/>
      <c r="L80" s="161">
        <v>85</v>
      </c>
      <c r="M80" s="194">
        <v>448</v>
      </c>
    </row>
    <row r="81" spans="1:13" x14ac:dyDescent="0.2">
      <c r="A81" s="54" t="s">
        <v>68</v>
      </c>
      <c r="B81" s="161">
        <f t="shared" si="1"/>
        <v>20963</v>
      </c>
      <c r="C81" s="161">
        <v>2844</v>
      </c>
      <c r="D81" s="161">
        <v>9797</v>
      </c>
      <c r="F81" s="161"/>
      <c r="G81" s="161">
        <v>8275</v>
      </c>
      <c r="H81" s="161">
        <v>529</v>
      </c>
      <c r="I81" s="134">
        <v>292</v>
      </c>
      <c r="J81" s="161"/>
      <c r="K81" s="134">
        <v>1769</v>
      </c>
      <c r="L81" s="161">
        <v>47</v>
      </c>
      <c r="M81" s="194">
        <v>341</v>
      </c>
    </row>
    <row r="82" spans="1:13" x14ac:dyDescent="0.2">
      <c r="A82" s="54" t="s">
        <v>33</v>
      </c>
      <c r="B82" s="161">
        <f t="shared" si="1"/>
        <v>78138</v>
      </c>
      <c r="C82" s="161">
        <v>10836</v>
      </c>
      <c r="D82" s="161">
        <v>34246</v>
      </c>
      <c r="E82" s="194">
        <v>84</v>
      </c>
      <c r="F82" s="161">
        <v>109</v>
      </c>
      <c r="G82" s="161">
        <v>32802</v>
      </c>
      <c r="H82" s="161">
        <v>1135</v>
      </c>
      <c r="I82" s="134">
        <v>672</v>
      </c>
      <c r="J82" s="161">
        <v>1830</v>
      </c>
      <c r="K82" s="161"/>
      <c r="L82" s="161">
        <v>145</v>
      </c>
      <c r="M82" s="194">
        <v>488</v>
      </c>
    </row>
    <row r="83" spans="1:13" x14ac:dyDescent="0.2">
      <c r="A83" s="54" t="s">
        <v>218</v>
      </c>
      <c r="B83" s="161">
        <f t="shared" si="1"/>
        <v>18371</v>
      </c>
      <c r="C83" s="161">
        <v>2596</v>
      </c>
      <c r="D83" s="161">
        <v>8589</v>
      </c>
      <c r="F83" s="161"/>
      <c r="G83" s="161">
        <v>7186</v>
      </c>
      <c r="H83" s="161">
        <v>158</v>
      </c>
      <c r="I83" s="161"/>
      <c r="J83" s="161"/>
      <c r="K83" s="134">
        <v>1400</v>
      </c>
      <c r="L83" s="161"/>
    </row>
    <row r="84" spans="1:13" x14ac:dyDescent="0.2">
      <c r="A84" s="54" t="s">
        <v>56</v>
      </c>
      <c r="B84" s="161">
        <f t="shared" si="1"/>
        <v>29595</v>
      </c>
      <c r="C84" s="161">
        <v>3921</v>
      </c>
      <c r="D84" s="161">
        <v>13081</v>
      </c>
      <c r="E84" s="194">
        <v>17</v>
      </c>
      <c r="F84" s="161"/>
      <c r="G84" s="161">
        <v>12593</v>
      </c>
      <c r="H84" s="161">
        <v>607</v>
      </c>
      <c r="I84" s="134">
        <v>240</v>
      </c>
      <c r="J84" s="161">
        <v>1790</v>
      </c>
      <c r="K84" s="161"/>
      <c r="L84" s="161"/>
      <c r="M84" s="194">
        <v>236</v>
      </c>
    </row>
    <row r="85" spans="1:13" x14ac:dyDescent="0.2">
      <c r="A85" s="54" t="s">
        <v>70</v>
      </c>
      <c r="B85" s="161">
        <f t="shared" si="1"/>
        <v>17196</v>
      </c>
      <c r="C85" s="161">
        <v>2267</v>
      </c>
      <c r="D85" s="161">
        <v>7498</v>
      </c>
      <c r="F85" s="161"/>
      <c r="G85" s="161">
        <v>7431</v>
      </c>
      <c r="H85" s="161">
        <v>322</v>
      </c>
      <c r="I85" s="134">
        <v>15</v>
      </c>
      <c r="J85" s="161"/>
      <c r="K85" s="134">
        <v>1749</v>
      </c>
      <c r="L85" s="161"/>
      <c r="M85" s="194">
        <v>145</v>
      </c>
    </row>
    <row r="86" spans="1:13" x14ac:dyDescent="0.2">
      <c r="A86" s="54" t="s">
        <v>71</v>
      </c>
      <c r="B86" s="161">
        <f t="shared" si="1"/>
        <v>24828</v>
      </c>
      <c r="C86" s="161">
        <v>3344</v>
      </c>
      <c r="D86" s="161">
        <v>11446</v>
      </c>
      <c r="F86" s="161"/>
      <c r="G86" s="161">
        <v>10038</v>
      </c>
      <c r="H86" s="161">
        <v>430</v>
      </c>
      <c r="I86" s="134">
        <v>46</v>
      </c>
      <c r="J86" s="161"/>
      <c r="K86" s="134">
        <v>1818</v>
      </c>
      <c r="L86" s="161"/>
    </row>
    <row r="87" spans="1:13" x14ac:dyDescent="0.2">
      <c r="A87" s="54" t="s">
        <v>57</v>
      </c>
      <c r="B87" s="161">
        <f t="shared" si="1"/>
        <v>15267</v>
      </c>
      <c r="C87" s="161">
        <v>2065</v>
      </c>
      <c r="D87" s="161">
        <v>6998</v>
      </c>
      <c r="F87" s="161"/>
      <c r="G87" s="161">
        <v>6204</v>
      </c>
      <c r="H87" s="161">
        <v>226</v>
      </c>
      <c r="I87" s="134">
        <v>124</v>
      </c>
      <c r="J87" s="161">
        <v>940</v>
      </c>
      <c r="K87" s="134">
        <v>2269</v>
      </c>
      <c r="L87" s="161"/>
    </row>
    <row r="88" spans="1:13" x14ac:dyDescent="0.2">
      <c r="A88" s="54" t="s">
        <v>58</v>
      </c>
      <c r="B88" s="161">
        <f t="shared" si="1"/>
        <v>31409</v>
      </c>
      <c r="C88" s="161">
        <v>4441</v>
      </c>
      <c r="D88" s="161">
        <v>14541</v>
      </c>
      <c r="E88" s="194">
        <v>51</v>
      </c>
      <c r="F88" s="161"/>
      <c r="G88" s="161">
        <v>12427</v>
      </c>
      <c r="H88" s="161">
        <v>408</v>
      </c>
      <c r="I88" s="134">
        <v>236</v>
      </c>
      <c r="J88" s="161">
        <v>1900</v>
      </c>
      <c r="K88" s="134">
        <v>3111</v>
      </c>
      <c r="L88" s="161"/>
      <c r="M88" s="194">
        <v>424</v>
      </c>
    </row>
    <row r="89" spans="1:13" x14ac:dyDescent="0.2">
      <c r="A89" s="54" t="s">
        <v>59</v>
      </c>
      <c r="B89" s="161">
        <f t="shared" si="1"/>
        <v>33753</v>
      </c>
      <c r="C89" s="161">
        <v>4126</v>
      </c>
      <c r="D89" s="161">
        <v>14616</v>
      </c>
      <c r="F89" s="161"/>
      <c r="G89" s="161">
        <v>15011</v>
      </c>
      <c r="H89" s="161">
        <v>701</v>
      </c>
      <c r="I89" s="134">
        <v>167</v>
      </c>
      <c r="J89" s="161">
        <v>730</v>
      </c>
      <c r="K89" s="134">
        <v>1308</v>
      </c>
      <c r="L89" s="161"/>
      <c r="M89" s="194">
        <v>167</v>
      </c>
    </row>
    <row r="90" spans="1:13" x14ac:dyDescent="0.2">
      <c r="A90" s="54" t="s">
        <v>85</v>
      </c>
      <c r="B90" s="161">
        <f t="shared" si="1"/>
        <v>19379</v>
      </c>
      <c r="C90" s="161">
        <v>2435</v>
      </c>
      <c r="D90" s="161">
        <v>8215</v>
      </c>
      <c r="E90" s="194">
        <v>29</v>
      </c>
      <c r="F90" s="161"/>
      <c r="G90" s="161">
        <v>8729</v>
      </c>
      <c r="H90" s="161">
        <v>181</v>
      </c>
      <c r="I90" s="134">
        <v>51</v>
      </c>
      <c r="J90" s="161"/>
      <c r="K90" s="161"/>
      <c r="L90" s="161"/>
    </row>
    <row r="91" spans="1:13" x14ac:dyDescent="0.2">
      <c r="A91" s="54" t="s">
        <v>72</v>
      </c>
      <c r="B91" s="161">
        <f t="shared" si="1"/>
        <v>19821</v>
      </c>
      <c r="C91" s="161">
        <v>2540</v>
      </c>
      <c r="D91" s="161">
        <v>8920</v>
      </c>
      <c r="F91" s="161"/>
      <c r="G91" s="161">
        <v>8361</v>
      </c>
      <c r="H91" s="161">
        <v>190</v>
      </c>
      <c r="I91" s="134">
        <v>120</v>
      </c>
      <c r="J91" s="161"/>
      <c r="K91" s="134">
        <v>2644</v>
      </c>
      <c r="L91" s="161"/>
    </row>
    <row r="92" spans="1:13" x14ac:dyDescent="0.2">
      <c r="A92" s="54" t="s">
        <v>73</v>
      </c>
      <c r="B92" s="161">
        <f t="shared" si="1"/>
        <v>6895</v>
      </c>
      <c r="C92" s="161">
        <v>893</v>
      </c>
      <c r="D92" s="161">
        <v>3026</v>
      </c>
      <c r="F92" s="161"/>
      <c r="G92" s="161">
        <v>2976</v>
      </c>
      <c r="H92" s="161">
        <v>80</v>
      </c>
      <c r="I92" s="161"/>
      <c r="J92" s="161"/>
      <c r="K92" s="134">
        <v>1122</v>
      </c>
      <c r="L92" s="161"/>
    </row>
    <row r="93" spans="1:13" x14ac:dyDescent="0.2">
      <c r="A93" s="54" t="s">
        <v>74</v>
      </c>
      <c r="B93" s="161">
        <f t="shared" si="1"/>
        <v>55485</v>
      </c>
      <c r="C93" s="161">
        <v>8079</v>
      </c>
      <c r="D93" s="161">
        <v>26700</v>
      </c>
      <c r="E93" s="194">
        <v>18</v>
      </c>
      <c r="F93" s="161"/>
      <c r="G93" s="161">
        <v>20706</v>
      </c>
      <c r="H93" s="161">
        <v>360</v>
      </c>
      <c r="I93" s="134">
        <v>352</v>
      </c>
      <c r="J93" s="161"/>
      <c r="K93" s="134">
        <v>6552</v>
      </c>
      <c r="L93" s="161"/>
      <c r="M93" s="194">
        <v>201</v>
      </c>
    </row>
    <row r="94" spans="1:13" x14ac:dyDescent="0.2">
      <c r="A94" s="54" t="s">
        <v>75</v>
      </c>
      <c r="B94" s="161">
        <f t="shared" si="1"/>
        <v>45588</v>
      </c>
      <c r="C94" s="161">
        <v>6505</v>
      </c>
      <c r="D94" s="161">
        <v>21432</v>
      </c>
      <c r="F94" s="161"/>
      <c r="G94" s="161">
        <v>17651</v>
      </c>
      <c r="H94" s="161">
        <v>465</v>
      </c>
      <c r="I94" s="134">
        <v>160</v>
      </c>
      <c r="J94" s="161"/>
      <c r="K94" s="134">
        <v>7337</v>
      </c>
      <c r="L94" s="161"/>
    </row>
    <row r="95" spans="1:13" ht="13.5" thickBot="1" x14ac:dyDescent="0.25">
      <c r="A95" s="58" t="s">
        <v>76</v>
      </c>
      <c r="B95" s="162">
        <f t="shared" si="1"/>
        <v>8161</v>
      </c>
      <c r="C95" s="162">
        <v>1182</v>
      </c>
      <c r="D95" s="162">
        <v>3871</v>
      </c>
      <c r="F95" s="162"/>
      <c r="G95" s="162">
        <v>3108</v>
      </c>
      <c r="H95" s="162">
        <v>84</v>
      </c>
      <c r="I95" s="134">
        <v>41</v>
      </c>
      <c r="J95" s="162"/>
      <c r="K95" s="134">
        <v>2433</v>
      </c>
      <c r="L95" s="162"/>
    </row>
  </sheetData>
  <mergeCells count="12">
    <mergeCell ref="A60:K60"/>
    <mergeCell ref="A61:K61"/>
    <mergeCell ref="A62:K62"/>
    <mergeCell ref="A63:K63"/>
    <mergeCell ref="A64:K64"/>
    <mergeCell ref="A38:M38"/>
    <mergeCell ref="A1:M1"/>
    <mergeCell ref="A2:M2"/>
    <mergeCell ref="A3:M3"/>
    <mergeCell ref="A4:M4"/>
    <mergeCell ref="A6:M6"/>
    <mergeCell ref="A5:M5"/>
  </mergeCells>
  <conditionalFormatting sqref="C12:M37">
    <cfRule type="cellIs" dxfId="17" priority="1" operator="equal">
      <formula>0</formula>
    </cfRule>
  </conditionalFormatting>
  <hyperlinks>
    <hyperlink ref="N2" location="Contenido!A1" display="Contenido"/>
  </hyperlinks>
  <printOptions horizontalCentered="1"/>
  <pageMargins left="0.59055118110236227" right="0.59055118110236227" top="0.19685039370078741" bottom="0" header="0" footer="0"/>
  <pageSetup scale="98" orientation="landscape" r:id="rId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638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41"/>
  <sheetViews>
    <sheetView showGridLines="0" zoomScaleNormal="100" zoomScaleSheetLayoutView="100" workbookViewId="0">
      <selection sqref="A1:M1"/>
    </sheetView>
  </sheetViews>
  <sheetFormatPr baseColWidth="10" defaultColWidth="11" defaultRowHeight="12.75" x14ac:dyDescent="0.2"/>
  <cols>
    <col min="1" max="1" width="16.5" style="62" customWidth="1"/>
    <col min="2" max="11" width="9.25" style="493" customWidth="1"/>
    <col min="12" max="16" width="11" style="483"/>
    <col min="17" max="16384" width="11" style="61"/>
  </cols>
  <sheetData>
    <row r="1" spans="1:16" ht="15" x14ac:dyDescent="0.25">
      <c r="A1" s="791" t="s">
        <v>962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1:16" ht="15" customHeight="1" x14ac:dyDescent="0.25">
      <c r="A2" s="786" t="s">
        <v>23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484" t="s">
        <v>612</v>
      </c>
    </row>
    <row r="3" spans="1:16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</row>
    <row r="4" spans="1:16" ht="15" x14ac:dyDescent="0.25">
      <c r="A4" s="791" t="s">
        <v>103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</row>
    <row r="5" spans="1:16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</row>
    <row r="6" spans="1:16" s="470" customFormat="1" ht="15.75" customHeight="1" x14ac:dyDescent="0.25">
      <c r="A6" s="793" t="s">
        <v>30</v>
      </c>
      <c r="B6" s="498"/>
      <c r="C6" s="498"/>
      <c r="D6" s="498"/>
      <c r="E6" s="498"/>
      <c r="F6" s="794" t="s">
        <v>104</v>
      </c>
      <c r="G6" s="794"/>
      <c r="H6" s="794"/>
      <c r="I6" s="794"/>
      <c r="J6" s="794"/>
      <c r="K6" s="498"/>
      <c r="L6" s="485"/>
      <c r="M6" s="485"/>
      <c r="N6" s="485"/>
      <c r="O6" s="485"/>
      <c r="P6" s="485"/>
    </row>
    <row r="7" spans="1:16" s="470" customFormat="1" ht="27.75" x14ac:dyDescent="0.25">
      <c r="A7" s="793"/>
      <c r="B7" s="499" t="s">
        <v>0</v>
      </c>
      <c r="C7" s="487" t="s">
        <v>585</v>
      </c>
      <c r="D7" s="486" t="s">
        <v>6</v>
      </c>
      <c r="E7" s="487" t="s">
        <v>217</v>
      </c>
      <c r="F7" s="486" t="s">
        <v>586</v>
      </c>
      <c r="G7" s="487" t="s">
        <v>215</v>
      </c>
      <c r="H7" s="487" t="s">
        <v>183</v>
      </c>
      <c r="I7" s="487" t="s">
        <v>216</v>
      </c>
      <c r="J7" s="488" t="s">
        <v>186</v>
      </c>
      <c r="K7" s="488" t="s">
        <v>587</v>
      </c>
      <c r="L7" s="485"/>
      <c r="M7" s="485"/>
      <c r="N7" s="485"/>
      <c r="O7" s="485"/>
      <c r="P7" s="485"/>
    </row>
    <row r="8" spans="1:16" x14ac:dyDescent="0.2">
      <c r="A8" s="64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6" s="169" customFormat="1" ht="15" customHeight="1" x14ac:dyDescent="0.2">
      <c r="A9" s="55" t="s">
        <v>0</v>
      </c>
      <c r="B9" s="552">
        <f>+C9+D9+E9+F9+K9</f>
        <v>1023711</v>
      </c>
      <c r="C9" s="552">
        <f>SUM(C11:C37)</f>
        <v>139225</v>
      </c>
      <c r="D9" s="552">
        <f t="shared" ref="D9:K9" si="0">SUM(D11:D37)</f>
        <v>457889</v>
      </c>
      <c r="E9" s="552">
        <f t="shared" si="0"/>
        <v>293</v>
      </c>
      <c r="F9" s="552">
        <f t="shared" si="0"/>
        <v>411532</v>
      </c>
      <c r="G9" s="552">
        <f t="shared" si="0"/>
        <v>249513</v>
      </c>
      <c r="H9" s="552">
        <f t="shared" si="0"/>
        <v>104817</v>
      </c>
      <c r="I9" s="552">
        <f t="shared" si="0"/>
        <v>36872</v>
      </c>
      <c r="J9" s="552">
        <f t="shared" si="0"/>
        <v>20330</v>
      </c>
      <c r="K9" s="553">
        <f t="shared" si="0"/>
        <v>14772</v>
      </c>
      <c r="L9" s="531"/>
      <c r="M9" s="531"/>
      <c r="N9" s="531"/>
      <c r="O9" s="531"/>
      <c r="P9" s="531"/>
    </row>
    <row r="10" spans="1:16" x14ac:dyDescent="0.2">
      <c r="A10" s="56"/>
      <c r="B10" s="490"/>
      <c r="C10" s="490"/>
      <c r="D10" s="490"/>
      <c r="E10" s="490"/>
      <c r="F10" s="490"/>
      <c r="G10" s="490"/>
      <c r="H10" s="490"/>
      <c r="I10" s="490"/>
      <c r="J10" s="490"/>
      <c r="K10" s="490"/>
    </row>
    <row r="11" spans="1:16" x14ac:dyDescent="0.2">
      <c r="A11" s="54" t="s">
        <v>54</v>
      </c>
      <c r="B11" s="490">
        <f>+C11+D11+E11+F11+K11</f>
        <v>60440</v>
      </c>
      <c r="C11" s="490">
        <v>8602</v>
      </c>
      <c r="D11" s="490">
        <v>27907</v>
      </c>
      <c r="E11" s="490"/>
      <c r="F11" s="490">
        <f>SUM(G11:J11)</f>
        <v>23283</v>
      </c>
      <c r="G11" s="490">
        <v>16757</v>
      </c>
      <c r="H11" s="490">
        <v>5367</v>
      </c>
      <c r="I11" s="490">
        <v>596</v>
      </c>
      <c r="J11" s="490">
        <v>563</v>
      </c>
      <c r="K11" s="490">
        <v>648</v>
      </c>
    </row>
    <row r="12" spans="1:16" x14ac:dyDescent="0.2">
      <c r="A12" s="54" t="s">
        <v>61</v>
      </c>
      <c r="B12" s="490">
        <f t="shared" ref="B12:B37" si="1">+C12+D12+E12+F12+K12</f>
        <v>62307</v>
      </c>
      <c r="C12" s="490">
        <v>8908</v>
      </c>
      <c r="D12" s="490">
        <v>26929</v>
      </c>
      <c r="E12" s="490"/>
      <c r="F12" s="490">
        <f t="shared" ref="F12:F37" si="2">SUM(G12:J12)</f>
        <v>25219</v>
      </c>
      <c r="G12" s="490">
        <v>20035</v>
      </c>
      <c r="H12" s="490">
        <v>3080</v>
      </c>
      <c r="I12" s="490">
        <v>1258</v>
      </c>
      <c r="J12" s="490">
        <v>846</v>
      </c>
      <c r="K12" s="490">
        <v>1251</v>
      </c>
    </row>
    <row r="13" spans="1:16" x14ac:dyDescent="0.2">
      <c r="A13" s="54" t="s">
        <v>31</v>
      </c>
      <c r="B13" s="490">
        <f t="shared" si="1"/>
        <v>53551</v>
      </c>
      <c r="C13" s="490">
        <v>7729</v>
      </c>
      <c r="D13" s="490">
        <v>24974</v>
      </c>
      <c r="E13" s="490">
        <v>75</v>
      </c>
      <c r="F13" s="490">
        <f t="shared" si="2"/>
        <v>19874</v>
      </c>
      <c r="G13" s="490">
        <v>17302</v>
      </c>
      <c r="H13" s="490">
        <v>2069</v>
      </c>
      <c r="I13" s="490"/>
      <c r="J13" s="490">
        <v>503</v>
      </c>
      <c r="K13" s="490">
        <v>899</v>
      </c>
    </row>
    <row r="14" spans="1:16" x14ac:dyDescent="0.2">
      <c r="A14" s="54" t="s">
        <v>62</v>
      </c>
      <c r="B14" s="490">
        <f t="shared" si="1"/>
        <v>61125</v>
      </c>
      <c r="C14" s="490">
        <v>7527</v>
      </c>
      <c r="D14" s="490">
        <v>26264</v>
      </c>
      <c r="E14" s="490"/>
      <c r="F14" s="490">
        <f t="shared" si="2"/>
        <v>26147</v>
      </c>
      <c r="G14" s="490">
        <v>13154</v>
      </c>
      <c r="H14" s="490">
        <v>10500</v>
      </c>
      <c r="I14" s="490">
        <v>1027</v>
      </c>
      <c r="J14" s="490">
        <v>1466</v>
      </c>
      <c r="K14" s="490">
        <v>1187</v>
      </c>
    </row>
    <row r="15" spans="1:16" x14ac:dyDescent="0.2">
      <c r="A15" s="54" t="s">
        <v>63</v>
      </c>
      <c r="B15" s="490">
        <f t="shared" si="1"/>
        <v>15008</v>
      </c>
      <c r="C15" s="490">
        <v>1876</v>
      </c>
      <c r="D15" s="490">
        <v>6261</v>
      </c>
      <c r="E15" s="490"/>
      <c r="F15" s="490">
        <f t="shared" si="2"/>
        <v>6669</v>
      </c>
      <c r="G15" s="490">
        <v>3045</v>
      </c>
      <c r="H15" s="490">
        <v>2485</v>
      </c>
      <c r="I15" s="490">
        <v>800</v>
      </c>
      <c r="J15" s="490">
        <v>339</v>
      </c>
      <c r="K15" s="490">
        <v>202</v>
      </c>
    </row>
    <row r="16" spans="1:16" x14ac:dyDescent="0.2">
      <c r="A16" s="54" t="s">
        <v>64</v>
      </c>
      <c r="B16" s="490">
        <f t="shared" si="1"/>
        <v>35918</v>
      </c>
      <c r="C16" s="490">
        <v>4401</v>
      </c>
      <c r="D16" s="490">
        <v>15074</v>
      </c>
      <c r="E16" s="490"/>
      <c r="F16" s="490">
        <f t="shared" si="2"/>
        <v>15948</v>
      </c>
      <c r="G16" s="490">
        <v>7941</v>
      </c>
      <c r="H16" s="490">
        <v>3686</v>
      </c>
      <c r="I16" s="490">
        <v>3322</v>
      </c>
      <c r="J16" s="490">
        <v>999</v>
      </c>
      <c r="K16" s="490">
        <v>495</v>
      </c>
    </row>
    <row r="17" spans="1:11" x14ac:dyDescent="0.2">
      <c r="A17" s="54" t="s">
        <v>84</v>
      </c>
      <c r="B17" s="490">
        <f t="shared" si="1"/>
        <v>7963</v>
      </c>
      <c r="C17" s="490">
        <v>1091</v>
      </c>
      <c r="D17" s="490">
        <v>3643</v>
      </c>
      <c r="E17" s="490"/>
      <c r="F17" s="490">
        <f t="shared" si="2"/>
        <v>3095</v>
      </c>
      <c r="G17" s="490">
        <v>1556</v>
      </c>
      <c r="H17" s="490">
        <v>1199</v>
      </c>
      <c r="I17" s="490"/>
      <c r="J17" s="490">
        <v>340</v>
      </c>
      <c r="K17" s="490">
        <v>134</v>
      </c>
    </row>
    <row r="18" spans="1:11" x14ac:dyDescent="0.2">
      <c r="A18" s="54" t="s">
        <v>55</v>
      </c>
      <c r="B18" s="490">
        <f t="shared" si="1"/>
        <v>93748</v>
      </c>
      <c r="C18" s="490">
        <v>13211</v>
      </c>
      <c r="D18" s="490">
        <v>41248</v>
      </c>
      <c r="E18" s="490"/>
      <c r="F18" s="490">
        <f t="shared" si="2"/>
        <v>37870</v>
      </c>
      <c r="G18" s="490">
        <v>24446</v>
      </c>
      <c r="H18" s="490">
        <v>8763</v>
      </c>
      <c r="I18" s="490">
        <v>2828</v>
      </c>
      <c r="J18" s="490">
        <v>1833</v>
      </c>
      <c r="K18" s="490">
        <v>1419</v>
      </c>
    </row>
    <row r="19" spans="1:11" x14ac:dyDescent="0.2">
      <c r="A19" s="54" t="s">
        <v>65</v>
      </c>
      <c r="B19" s="490">
        <f t="shared" si="1"/>
        <v>42801</v>
      </c>
      <c r="C19" s="490">
        <v>5805</v>
      </c>
      <c r="D19" s="490">
        <v>18776</v>
      </c>
      <c r="E19" s="490"/>
      <c r="F19" s="490">
        <f t="shared" si="2"/>
        <v>17628</v>
      </c>
      <c r="G19" s="490">
        <v>10518</v>
      </c>
      <c r="H19" s="490">
        <v>3922</v>
      </c>
      <c r="I19" s="490">
        <v>2614</v>
      </c>
      <c r="J19" s="490">
        <v>574</v>
      </c>
      <c r="K19" s="490">
        <v>592</v>
      </c>
    </row>
    <row r="20" spans="1:11" x14ac:dyDescent="0.2">
      <c r="A20" s="54" t="s">
        <v>66</v>
      </c>
      <c r="B20" s="490">
        <f t="shared" si="1"/>
        <v>57246</v>
      </c>
      <c r="C20" s="490">
        <v>8039</v>
      </c>
      <c r="D20" s="490">
        <v>27722</v>
      </c>
      <c r="E20" s="490"/>
      <c r="F20" s="490">
        <f t="shared" si="2"/>
        <v>20707</v>
      </c>
      <c r="G20" s="490">
        <v>11001</v>
      </c>
      <c r="H20" s="490">
        <v>8480</v>
      </c>
      <c r="I20" s="490"/>
      <c r="J20" s="490">
        <v>1226</v>
      </c>
      <c r="K20" s="490">
        <v>778</v>
      </c>
    </row>
    <row r="21" spans="1:11" x14ac:dyDescent="0.2">
      <c r="A21" s="54" t="s">
        <v>67</v>
      </c>
      <c r="B21" s="490">
        <f t="shared" si="1"/>
        <v>18464</v>
      </c>
      <c r="C21" s="490">
        <v>2757</v>
      </c>
      <c r="D21" s="490">
        <v>9274</v>
      </c>
      <c r="E21" s="490"/>
      <c r="F21" s="490">
        <f t="shared" si="2"/>
        <v>6315</v>
      </c>
      <c r="G21" s="490">
        <v>4144</v>
      </c>
      <c r="H21" s="490">
        <v>1822</v>
      </c>
      <c r="I21" s="490"/>
      <c r="J21" s="490">
        <v>349</v>
      </c>
      <c r="K21" s="490">
        <v>118</v>
      </c>
    </row>
    <row r="22" spans="1:11" x14ac:dyDescent="0.2">
      <c r="A22" s="53" t="s">
        <v>32</v>
      </c>
      <c r="B22" s="490">
        <f t="shared" si="1"/>
        <v>84607</v>
      </c>
      <c r="C22" s="490">
        <v>11205</v>
      </c>
      <c r="D22" s="490">
        <v>36841</v>
      </c>
      <c r="E22" s="490">
        <v>109</v>
      </c>
      <c r="F22" s="490">
        <f t="shared" si="2"/>
        <v>35279</v>
      </c>
      <c r="G22" s="490">
        <v>21939</v>
      </c>
      <c r="H22" s="490">
        <v>7433</v>
      </c>
      <c r="I22" s="490">
        <v>4376</v>
      </c>
      <c r="J22" s="490">
        <v>1531</v>
      </c>
      <c r="K22" s="490">
        <v>1173</v>
      </c>
    </row>
    <row r="23" spans="1:11" x14ac:dyDescent="0.2">
      <c r="A23" s="54" t="s">
        <v>68</v>
      </c>
      <c r="B23" s="490">
        <f t="shared" si="1"/>
        <v>21445</v>
      </c>
      <c r="C23" s="490">
        <v>2844</v>
      </c>
      <c r="D23" s="490">
        <v>9797</v>
      </c>
      <c r="E23" s="490"/>
      <c r="F23" s="490">
        <f t="shared" si="2"/>
        <v>8275</v>
      </c>
      <c r="G23" s="490">
        <v>6216</v>
      </c>
      <c r="H23" s="490">
        <v>992</v>
      </c>
      <c r="I23" s="490">
        <v>794</v>
      </c>
      <c r="J23" s="490">
        <v>273</v>
      </c>
      <c r="K23" s="490">
        <v>529</v>
      </c>
    </row>
    <row r="24" spans="1:11" x14ac:dyDescent="0.2">
      <c r="A24" s="54" t="s">
        <v>33</v>
      </c>
      <c r="B24" s="490">
        <f t="shared" si="1"/>
        <v>79128</v>
      </c>
      <c r="C24" s="490">
        <v>10836</v>
      </c>
      <c r="D24" s="490">
        <v>34246</v>
      </c>
      <c r="E24" s="490">
        <v>109</v>
      </c>
      <c r="F24" s="490">
        <f t="shared" si="2"/>
        <v>32802</v>
      </c>
      <c r="G24" s="490">
        <v>23591</v>
      </c>
      <c r="H24" s="490">
        <v>6296</v>
      </c>
      <c r="I24" s="490">
        <v>2253</v>
      </c>
      <c r="J24" s="490">
        <v>662</v>
      </c>
      <c r="K24" s="490">
        <v>1135</v>
      </c>
    </row>
    <row r="25" spans="1:11" x14ac:dyDescent="0.2">
      <c r="A25" s="54" t="s">
        <v>218</v>
      </c>
      <c r="B25" s="490">
        <f t="shared" si="1"/>
        <v>18529</v>
      </c>
      <c r="C25" s="490">
        <v>2596</v>
      </c>
      <c r="D25" s="490">
        <v>8589</v>
      </c>
      <c r="E25" s="490"/>
      <c r="F25" s="490">
        <f t="shared" si="2"/>
        <v>7186</v>
      </c>
      <c r="G25" s="490">
        <v>4200</v>
      </c>
      <c r="H25" s="490">
        <v>1108</v>
      </c>
      <c r="I25" s="490">
        <v>1676</v>
      </c>
      <c r="J25" s="490">
        <v>202</v>
      </c>
      <c r="K25" s="490">
        <v>158</v>
      </c>
    </row>
    <row r="26" spans="1:11" x14ac:dyDescent="0.2">
      <c r="A26" s="54" t="s">
        <v>56</v>
      </c>
      <c r="B26" s="490">
        <f t="shared" si="1"/>
        <v>30202</v>
      </c>
      <c r="C26" s="490">
        <v>3921</v>
      </c>
      <c r="D26" s="490">
        <v>13081</v>
      </c>
      <c r="E26" s="490"/>
      <c r="F26" s="490">
        <f t="shared" si="2"/>
        <v>12593</v>
      </c>
      <c r="G26" s="490">
        <v>7719</v>
      </c>
      <c r="H26" s="490">
        <v>2446</v>
      </c>
      <c r="I26" s="490">
        <v>1910</v>
      </c>
      <c r="J26" s="490">
        <v>518</v>
      </c>
      <c r="K26" s="490">
        <v>607</v>
      </c>
    </row>
    <row r="27" spans="1:11" x14ac:dyDescent="0.2">
      <c r="A27" s="54" t="s">
        <v>70</v>
      </c>
      <c r="B27" s="490">
        <f t="shared" si="1"/>
        <v>17518</v>
      </c>
      <c r="C27" s="490">
        <v>2267</v>
      </c>
      <c r="D27" s="490">
        <v>7498</v>
      </c>
      <c r="E27" s="490"/>
      <c r="F27" s="490">
        <f t="shared" si="2"/>
        <v>7431</v>
      </c>
      <c r="G27" s="490">
        <v>2863</v>
      </c>
      <c r="H27" s="490">
        <v>3072</v>
      </c>
      <c r="I27" s="490">
        <v>278</v>
      </c>
      <c r="J27" s="490">
        <v>1218</v>
      </c>
      <c r="K27" s="490">
        <v>322</v>
      </c>
    </row>
    <row r="28" spans="1:11" x14ac:dyDescent="0.2">
      <c r="A28" s="54" t="s">
        <v>71</v>
      </c>
      <c r="B28" s="490">
        <f t="shared" si="1"/>
        <v>25258</v>
      </c>
      <c r="C28" s="490">
        <v>3344</v>
      </c>
      <c r="D28" s="490">
        <v>11446</v>
      </c>
      <c r="E28" s="490"/>
      <c r="F28" s="490">
        <f t="shared" si="2"/>
        <v>10038</v>
      </c>
      <c r="G28" s="490">
        <v>4828</v>
      </c>
      <c r="H28" s="490">
        <v>3560</v>
      </c>
      <c r="I28" s="490">
        <v>256</v>
      </c>
      <c r="J28" s="490">
        <v>1394</v>
      </c>
      <c r="K28" s="490">
        <v>430</v>
      </c>
    </row>
    <row r="29" spans="1:11" x14ac:dyDescent="0.2">
      <c r="A29" s="54" t="s">
        <v>57</v>
      </c>
      <c r="B29" s="490">
        <f t="shared" si="1"/>
        <v>15493</v>
      </c>
      <c r="C29" s="490">
        <v>2065</v>
      </c>
      <c r="D29" s="490">
        <v>6998</v>
      </c>
      <c r="E29" s="490"/>
      <c r="F29" s="490">
        <f t="shared" si="2"/>
        <v>6204</v>
      </c>
      <c r="G29" s="490">
        <v>3282</v>
      </c>
      <c r="H29" s="490">
        <v>1742</v>
      </c>
      <c r="I29" s="490">
        <v>762</v>
      </c>
      <c r="J29" s="490">
        <v>418</v>
      </c>
      <c r="K29" s="490">
        <v>226</v>
      </c>
    </row>
    <row r="30" spans="1:11" x14ac:dyDescent="0.2">
      <c r="A30" s="54" t="s">
        <v>58</v>
      </c>
      <c r="B30" s="490">
        <f t="shared" si="1"/>
        <v>31817</v>
      </c>
      <c r="C30" s="490">
        <v>4441</v>
      </c>
      <c r="D30" s="490">
        <v>14541</v>
      </c>
      <c r="E30" s="490"/>
      <c r="F30" s="490">
        <f t="shared" si="2"/>
        <v>12427</v>
      </c>
      <c r="G30" s="490">
        <v>8971</v>
      </c>
      <c r="H30" s="490">
        <v>2302</v>
      </c>
      <c r="I30" s="490">
        <v>747</v>
      </c>
      <c r="J30" s="490">
        <v>407</v>
      </c>
      <c r="K30" s="490">
        <v>408</v>
      </c>
    </row>
    <row r="31" spans="1:11" x14ac:dyDescent="0.2">
      <c r="A31" s="54" t="s">
        <v>59</v>
      </c>
      <c r="B31" s="490">
        <f t="shared" si="1"/>
        <v>34454</v>
      </c>
      <c r="C31" s="490">
        <v>4126</v>
      </c>
      <c r="D31" s="490">
        <v>14616</v>
      </c>
      <c r="E31" s="490"/>
      <c r="F31" s="490">
        <f t="shared" si="2"/>
        <v>15011</v>
      </c>
      <c r="G31" s="490">
        <v>5746</v>
      </c>
      <c r="H31" s="490">
        <v>5141</v>
      </c>
      <c r="I31" s="490">
        <v>2960</v>
      </c>
      <c r="J31" s="490">
        <v>1164</v>
      </c>
      <c r="K31" s="490">
        <v>701</v>
      </c>
    </row>
    <row r="32" spans="1:11" x14ac:dyDescent="0.2">
      <c r="A32" s="54" t="s">
        <v>85</v>
      </c>
      <c r="B32" s="490">
        <f t="shared" si="1"/>
        <v>19560</v>
      </c>
      <c r="C32" s="490">
        <v>2435</v>
      </c>
      <c r="D32" s="490">
        <v>8215</v>
      </c>
      <c r="E32" s="490"/>
      <c r="F32" s="490">
        <f t="shared" si="2"/>
        <v>8729</v>
      </c>
      <c r="G32" s="490">
        <v>1462</v>
      </c>
      <c r="H32" s="490">
        <v>4341</v>
      </c>
      <c r="I32" s="490">
        <v>2117</v>
      </c>
      <c r="J32" s="490">
        <v>809</v>
      </c>
      <c r="K32" s="490">
        <v>181</v>
      </c>
    </row>
    <row r="33" spans="1:11" x14ac:dyDescent="0.2">
      <c r="A33" s="54" t="s">
        <v>72</v>
      </c>
      <c r="B33" s="490">
        <f t="shared" si="1"/>
        <v>20011</v>
      </c>
      <c r="C33" s="490">
        <v>2540</v>
      </c>
      <c r="D33" s="490">
        <v>8920</v>
      </c>
      <c r="E33" s="490"/>
      <c r="F33" s="490">
        <f t="shared" si="2"/>
        <v>8361</v>
      </c>
      <c r="G33" s="490">
        <v>4758</v>
      </c>
      <c r="H33" s="490">
        <v>1416</v>
      </c>
      <c r="I33" s="490">
        <v>1559</v>
      </c>
      <c r="J33" s="490">
        <v>628</v>
      </c>
      <c r="K33" s="490">
        <v>190</v>
      </c>
    </row>
    <row r="34" spans="1:11" x14ac:dyDescent="0.2">
      <c r="A34" s="54" t="s">
        <v>73</v>
      </c>
      <c r="B34" s="490">
        <f t="shared" si="1"/>
        <v>6975</v>
      </c>
      <c r="C34" s="490">
        <v>893</v>
      </c>
      <c r="D34" s="490">
        <v>3026</v>
      </c>
      <c r="E34" s="490"/>
      <c r="F34" s="490">
        <f t="shared" si="2"/>
        <v>2976</v>
      </c>
      <c r="G34" s="490">
        <v>906</v>
      </c>
      <c r="H34" s="490">
        <v>1539</v>
      </c>
      <c r="I34" s="490"/>
      <c r="J34" s="490">
        <v>531</v>
      </c>
      <c r="K34" s="490">
        <v>80</v>
      </c>
    </row>
    <row r="35" spans="1:11" x14ac:dyDescent="0.2">
      <c r="A35" s="54" t="s">
        <v>74</v>
      </c>
      <c r="B35" s="490">
        <f t="shared" si="1"/>
        <v>55845</v>
      </c>
      <c r="C35" s="490">
        <v>8079</v>
      </c>
      <c r="D35" s="490">
        <v>26700</v>
      </c>
      <c r="E35" s="490"/>
      <c r="F35" s="490">
        <f t="shared" si="2"/>
        <v>20706</v>
      </c>
      <c r="G35" s="490">
        <v>11003</v>
      </c>
      <c r="H35" s="490">
        <v>6136</v>
      </c>
      <c r="I35" s="490">
        <v>2387</v>
      </c>
      <c r="J35" s="490">
        <v>1180</v>
      </c>
      <c r="K35" s="490">
        <v>360</v>
      </c>
    </row>
    <row r="36" spans="1:11" x14ac:dyDescent="0.2">
      <c r="A36" s="54" t="s">
        <v>75</v>
      </c>
      <c r="B36" s="490">
        <f t="shared" si="1"/>
        <v>46053</v>
      </c>
      <c r="C36" s="490">
        <v>6505</v>
      </c>
      <c r="D36" s="490">
        <v>21432</v>
      </c>
      <c r="E36" s="490"/>
      <c r="F36" s="490">
        <f t="shared" si="2"/>
        <v>17651</v>
      </c>
      <c r="G36" s="490">
        <v>10557</v>
      </c>
      <c r="H36" s="490">
        <v>4610</v>
      </c>
      <c r="I36" s="490">
        <v>2127</v>
      </c>
      <c r="J36" s="490">
        <v>357</v>
      </c>
      <c r="K36" s="490">
        <v>465</v>
      </c>
    </row>
    <row r="37" spans="1:11" ht="13.5" thickBot="1" x14ac:dyDescent="0.25">
      <c r="A37" s="58" t="s">
        <v>76</v>
      </c>
      <c r="B37" s="491">
        <f t="shared" si="1"/>
        <v>8245</v>
      </c>
      <c r="C37" s="491">
        <v>1182</v>
      </c>
      <c r="D37" s="491">
        <v>3871</v>
      </c>
      <c r="E37" s="491"/>
      <c r="F37" s="491">
        <f t="shared" si="2"/>
        <v>3108</v>
      </c>
      <c r="G37" s="491">
        <v>1573</v>
      </c>
      <c r="H37" s="491">
        <v>1310</v>
      </c>
      <c r="I37" s="491">
        <v>225</v>
      </c>
      <c r="J37" s="491"/>
      <c r="K37" s="491">
        <v>84</v>
      </c>
    </row>
    <row r="38" spans="1:11" ht="15" customHeight="1" x14ac:dyDescent="0.2">
      <c r="A38" s="365" t="s">
        <v>323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</row>
    <row r="39" spans="1:11" ht="15" customHeight="1" x14ac:dyDescent="0.2">
      <c r="A39" s="365" t="s">
        <v>324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</row>
    <row r="40" spans="1:11" ht="27.75" customHeight="1" x14ac:dyDescent="0.2">
      <c r="A40" s="780" t="s">
        <v>341</v>
      </c>
      <c r="B40" s="780"/>
      <c r="C40" s="780"/>
      <c r="D40" s="780"/>
      <c r="E40" s="780"/>
      <c r="F40" s="780"/>
      <c r="G40" s="780"/>
      <c r="H40" s="780"/>
      <c r="I40" s="780"/>
      <c r="J40" s="780"/>
      <c r="K40" s="780"/>
    </row>
    <row r="41" spans="1:11" ht="15" customHeight="1" x14ac:dyDescent="0.2">
      <c r="A41" s="35" t="s">
        <v>24</v>
      </c>
    </row>
  </sheetData>
  <mergeCells count="8">
    <mergeCell ref="A40:K40"/>
    <mergeCell ref="A2:K2"/>
    <mergeCell ref="A1:K1"/>
    <mergeCell ref="A3:K3"/>
    <mergeCell ref="A4:K4"/>
    <mergeCell ref="A5:K5"/>
    <mergeCell ref="A6:A7"/>
    <mergeCell ref="F6:J6"/>
  </mergeCells>
  <hyperlinks>
    <hyperlink ref="L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F11:F37" formulaRange="1"/>
  </ignoredError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Q73"/>
  <sheetViews>
    <sheetView showGridLines="0" zoomScaleNormal="100" zoomScaleSheetLayoutView="100" workbookViewId="0">
      <selection activeCell="Q26" sqref="Q26"/>
    </sheetView>
  </sheetViews>
  <sheetFormatPr baseColWidth="10" defaultColWidth="7.625" defaultRowHeight="12.75" x14ac:dyDescent="0.2"/>
  <cols>
    <col min="1" max="1" width="37.87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8.875" style="1" customWidth="1"/>
    <col min="18" max="16384" width="7.625" style="1"/>
  </cols>
  <sheetData>
    <row r="1" spans="1:17" ht="15" x14ac:dyDescent="0.25">
      <c r="A1" s="785" t="s">
        <v>833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5" x14ac:dyDescent="0.25">
      <c r="A2" s="786" t="s">
        <v>346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353" t="s">
        <v>612</v>
      </c>
    </row>
    <row r="3" spans="1:17" ht="15" x14ac:dyDescent="0.25">
      <c r="A3" s="786" t="s">
        <v>93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</row>
    <row r="4" spans="1:17" ht="15" x14ac:dyDescent="0.25">
      <c r="A4" s="787" t="s">
        <v>92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</row>
    <row r="5" spans="1:17" s="101" customFormat="1" ht="16.5" customHeight="1" x14ac:dyDescent="0.25">
      <c r="A5" s="788" t="s">
        <v>225</v>
      </c>
      <c r="B5" s="871" t="s">
        <v>0</v>
      </c>
      <c r="C5" s="871"/>
      <c r="D5" s="871"/>
      <c r="E5" s="460"/>
      <c r="F5" s="872" t="s">
        <v>1</v>
      </c>
      <c r="G5" s="872"/>
      <c r="H5" s="872"/>
      <c r="I5" s="460"/>
      <c r="J5" s="872" t="s">
        <v>2</v>
      </c>
      <c r="K5" s="872"/>
      <c r="L5" s="872"/>
      <c r="M5" s="460"/>
      <c r="N5" s="872" t="s">
        <v>21</v>
      </c>
      <c r="O5" s="872"/>
      <c r="P5" s="872"/>
    </row>
    <row r="6" spans="1:17" s="101" customFormat="1" ht="18.75" customHeight="1" x14ac:dyDescent="0.25">
      <c r="A6" s="789"/>
      <c r="B6" s="461" t="s">
        <v>0</v>
      </c>
      <c r="C6" s="462" t="s">
        <v>38</v>
      </c>
      <c r="D6" s="462" t="s">
        <v>39</v>
      </c>
      <c r="E6" s="463"/>
      <c r="F6" s="461" t="s">
        <v>0</v>
      </c>
      <c r="G6" s="462" t="s">
        <v>38</v>
      </c>
      <c r="H6" s="462" t="s">
        <v>39</v>
      </c>
      <c r="I6" s="463"/>
      <c r="J6" s="461" t="s">
        <v>0</v>
      </c>
      <c r="K6" s="462" t="s">
        <v>38</v>
      </c>
      <c r="L6" s="462" t="s">
        <v>39</v>
      </c>
      <c r="M6" s="463"/>
      <c r="N6" s="461" t="s">
        <v>0</v>
      </c>
      <c r="O6" s="462" t="s">
        <v>38</v>
      </c>
      <c r="P6" s="462" t="s">
        <v>39</v>
      </c>
    </row>
    <row r="7" spans="1:17" ht="6" customHeight="1" x14ac:dyDescent="0.2">
      <c r="Q7" s="4"/>
    </row>
    <row r="8" spans="1:17" x14ac:dyDescent="0.2">
      <c r="B8" s="870" t="s">
        <v>315</v>
      </c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4"/>
    </row>
    <row r="9" spans="1:17" s="156" customFormat="1" ht="14.25" customHeight="1" x14ac:dyDescent="0.2">
      <c r="A9" s="5" t="s">
        <v>0</v>
      </c>
      <c r="B9" s="477">
        <f>SUM(C9:D9)</f>
        <v>2021</v>
      </c>
      <c r="C9" s="477">
        <f t="shared" ref="C9:D9" si="0">G9+K9+O9</f>
        <v>1059</v>
      </c>
      <c r="D9" s="477">
        <f t="shared" si="0"/>
        <v>962</v>
      </c>
      <c r="E9" s="478"/>
      <c r="F9" s="478">
        <f>+G9+H9</f>
        <v>1962</v>
      </c>
      <c r="G9" s="478">
        <f>SUM(G11:G21)</f>
        <v>1036</v>
      </c>
      <c r="H9" s="478">
        <f>SUM(H11:H21)</f>
        <v>926</v>
      </c>
      <c r="I9" s="478"/>
      <c r="J9" s="478">
        <f>+K9+L9</f>
        <v>25</v>
      </c>
      <c r="K9" s="478">
        <f>SUM(K11:K21)</f>
        <v>10</v>
      </c>
      <c r="L9" s="478">
        <f>SUM(L11:L21)</f>
        <v>15</v>
      </c>
      <c r="M9" s="478"/>
      <c r="N9" s="478">
        <f>+O9+P9</f>
        <v>34</v>
      </c>
      <c r="O9" s="478">
        <f>SUM(O11:O21)</f>
        <v>13</v>
      </c>
      <c r="P9" s="478">
        <f>SUM(P11:P21)</f>
        <v>21</v>
      </c>
    </row>
    <row r="10" spans="1:17" s="156" customFormat="1" ht="6" customHeight="1" x14ac:dyDescent="0.2">
      <c r="A10" s="2"/>
      <c r="B10" s="496"/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</row>
    <row r="11" spans="1:17" s="156" customFormat="1" ht="14.25" customHeight="1" x14ac:dyDescent="0.2">
      <c r="A11" s="81" t="s">
        <v>162</v>
      </c>
      <c r="B11" s="479">
        <f>SUM(C11:D11)</f>
        <v>286</v>
      </c>
      <c r="C11" s="479">
        <f t="shared" ref="C11:D21" si="1">G11+K11+O11</f>
        <v>157</v>
      </c>
      <c r="D11" s="479">
        <f t="shared" si="1"/>
        <v>129</v>
      </c>
      <c r="E11" s="479"/>
      <c r="F11" s="479">
        <v>269</v>
      </c>
      <c r="G11" s="479">
        <v>151</v>
      </c>
      <c r="H11" s="479">
        <v>118</v>
      </c>
      <c r="I11" s="479"/>
      <c r="J11" s="479">
        <v>11</v>
      </c>
      <c r="K11" s="479">
        <v>5</v>
      </c>
      <c r="L11" s="479">
        <v>6</v>
      </c>
      <c r="M11" s="479"/>
      <c r="N11" s="479">
        <v>6</v>
      </c>
      <c r="O11" s="479">
        <v>1</v>
      </c>
      <c r="P11" s="479">
        <v>5</v>
      </c>
    </row>
    <row r="12" spans="1:17" s="74" customFormat="1" ht="14.25" customHeight="1" x14ac:dyDescent="0.2">
      <c r="A12" s="81" t="s">
        <v>6</v>
      </c>
      <c r="B12" s="479">
        <f t="shared" ref="B12:B21" si="2">SUM(C12:D12)</f>
        <v>952</v>
      </c>
      <c r="C12" s="479">
        <f t="shared" si="1"/>
        <v>502</v>
      </c>
      <c r="D12" s="479">
        <f t="shared" si="1"/>
        <v>450</v>
      </c>
      <c r="E12" s="479"/>
      <c r="F12" s="479">
        <v>922</v>
      </c>
      <c r="G12" s="479">
        <v>491</v>
      </c>
      <c r="H12" s="479">
        <v>431</v>
      </c>
      <c r="I12" s="479"/>
      <c r="J12" s="479">
        <v>8</v>
      </c>
      <c r="K12" s="479">
        <v>3</v>
      </c>
      <c r="L12" s="479">
        <v>5</v>
      </c>
      <c r="M12" s="479"/>
      <c r="N12" s="479">
        <v>22</v>
      </c>
      <c r="O12" s="479">
        <v>8</v>
      </c>
      <c r="P12" s="479">
        <v>14</v>
      </c>
    </row>
    <row r="13" spans="1:17" s="74" customFormat="1" ht="14.25" customHeight="1" x14ac:dyDescent="0.2">
      <c r="A13" s="81" t="s">
        <v>168</v>
      </c>
      <c r="B13" s="479">
        <f t="shared" si="2"/>
        <v>4</v>
      </c>
      <c r="C13" s="479">
        <f t="shared" si="1"/>
        <v>4</v>
      </c>
      <c r="D13" s="479">
        <v>0</v>
      </c>
      <c r="E13" s="479"/>
      <c r="F13" s="479">
        <v>4</v>
      </c>
      <c r="G13" s="479">
        <v>4</v>
      </c>
      <c r="H13" s="479">
        <v>0</v>
      </c>
      <c r="I13" s="479"/>
      <c r="J13" s="749" t="s">
        <v>8</v>
      </c>
      <c r="K13" s="749" t="s">
        <v>8</v>
      </c>
      <c r="L13" s="749" t="s">
        <v>8</v>
      </c>
      <c r="M13" s="479"/>
      <c r="N13" s="749" t="s">
        <v>8</v>
      </c>
      <c r="O13" s="749" t="s">
        <v>8</v>
      </c>
      <c r="P13" s="749" t="s">
        <v>8</v>
      </c>
    </row>
    <row r="14" spans="1:17" s="74" customFormat="1" ht="14.25" customHeight="1" x14ac:dyDescent="0.2">
      <c r="A14" s="81" t="s">
        <v>167</v>
      </c>
      <c r="B14" s="479">
        <f t="shared" si="2"/>
        <v>1</v>
      </c>
      <c r="C14" s="479">
        <f t="shared" si="1"/>
        <v>0</v>
      </c>
      <c r="D14" s="479">
        <f t="shared" si="1"/>
        <v>1</v>
      </c>
      <c r="E14" s="425"/>
      <c r="F14" s="425">
        <v>1</v>
      </c>
      <c r="G14" s="425">
        <v>0</v>
      </c>
      <c r="H14" s="425">
        <v>1</v>
      </c>
      <c r="I14" s="425"/>
      <c r="J14" s="749" t="s">
        <v>8</v>
      </c>
      <c r="K14" s="749" t="s">
        <v>8</v>
      </c>
      <c r="L14" s="749" t="s">
        <v>8</v>
      </c>
      <c r="M14" s="425">
        <v>293</v>
      </c>
      <c r="N14" s="749" t="s">
        <v>8</v>
      </c>
      <c r="O14" s="749" t="s">
        <v>8</v>
      </c>
      <c r="P14" s="749" t="s">
        <v>8</v>
      </c>
    </row>
    <row r="15" spans="1:17" s="74" customFormat="1" ht="14.25" customHeight="1" x14ac:dyDescent="0.2">
      <c r="A15" s="81" t="s">
        <v>104</v>
      </c>
      <c r="B15" s="479">
        <f t="shared" si="2"/>
        <v>653</v>
      </c>
      <c r="C15" s="479">
        <f t="shared" si="1"/>
        <v>343</v>
      </c>
      <c r="D15" s="479">
        <f t="shared" si="1"/>
        <v>310</v>
      </c>
      <c r="E15" s="425"/>
      <c r="F15" s="425">
        <v>643</v>
      </c>
      <c r="G15" s="425">
        <v>337</v>
      </c>
      <c r="H15" s="425">
        <v>306</v>
      </c>
      <c r="I15" s="425"/>
      <c r="J15" s="425">
        <v>6</v>
      </c>
      <c r="K15" s="425">
        <v>2</v>
      </c>
      <c r="L15" s="425">
        <v>4</v>
      </c>
      <c r="M15" s="425">
        <v>20538</v>
      </c>
      <c r="N15" s="479">
        <v>4</v>
      </c>
      <c r="O15" s="479">
        <v>4</v>
      </c>
      <c r="P15" s="479">
        <v>0</v>
      </c>
    </row>
    <row r="16" spans="1:17" s="74" customFormat="1" ht="15.75" customHeight="1" x14ac:dyDescent="0.2">
      <c r="A16" s="81" t="s">
        <v>319</v>
      </c>
      <c r="B16" s="479">
        <f>SUM(C16:D16)</f>
        <v>33</v>
      </c>
      <c r="C16" s="479">
        <f>G16+K16+O16</f>
        <v>23</v>
      </c>
      <c r="D16" s="479">
        <f>H16+L16+P16</f>
        <v>10</v>
      </c>
      <c r="E16" s="425"/>
      <c r="F16" s="425">
        <v>33</v>
      </c>
      <c r="G16" s="425">
        <v>23</v>
      </c>
      <c r="H16" s="425">
        <v>10</v>
      </c>
      <c r="I16" s="425"/>
      <c r="J16" s="425">
        <v>0</v>
      </c>
      <c r="K16" s="425">
        <v>0</v>
      </c>
      <c r="L16" s="425">
        <v>0</v>
      </c>
      <c r="M16" s="425">
        <v>276</v>
      </c>
      <c r="N16" s="425">
        <v>0</v>
      </c>
      <c r="O16" s="425">
        <v>0</v>
      </c>
      <c r="P16" s="425">
        <v>0</v>
      </c>
    </row>
    <row r="17" spans="1:17" s="74" customFormat="1" ht="14.25" customHeight="1" x14ac:dyDescent="0.2">
      <c r="A17" s="81" t="s">
        <v>234</v>
      </c>
      <c r="B17" s="479">
        <f t="shared" si="2"/>
        <v>22</v>
      </c>
      <c r="C17" s="479">
        <f t="shared" si="1"/>
        <v>11</v>
      </c>
      <c r="D17" s="479">
        <f t="shared" si="1"/>
        <v>11</v>
      </c>
      <c r="E17" s="425"/>
      <c r="F17" s="425">
        <v>22</v>
      </c>
      <c r="G17" s="425">
        <v>11</v>
      </c>
      <c r="H17" s="425">
        <v>11</v>
      </c>
      <c r="I17" s="425"/>
      <c r="J17" s="749" t="s">
        <v>8</v>
      </c>
      <c r="K17" s="749" t="s">
        <v>8</v>
      </c>
      <c r="L17" s="749" t="s">
        <v>8</v>
      </c>
      <c r="M17" s="425">
        <v>801</v>
      </c>
      <c r="N17" s="749" t="s">
        <v>8</v>
      </c>
      <c r="O17" s="749" t="s">
        <v>8</v>
      </c>
      <c r="P17" s="749" t="s">
        <v>8</v>
      </c>
    </row>
    <row r="18" spans="1:17" s="74" customFormat="1" ht="15.75" customHeight="1" x14ac:dyDescent="0.2">
      <c r="A18" s="81" t="s">
        <v>336</v>
      </c>
      <c r="B18" s="479">
        <f t="shared" si="2"/>
        <v>11</v>
      </c>
      <c r="C18" s="479">
        <f t="shared" si="1"/>
        <v>3</v>
      </c>
      <c r="D18" s="479">
        <f t="shared" si="1"/>
        <v>8</v>
      </c>
      <c r="E18" s="425"/>
      <c r="F18" s="425">
        <v>11</v>
      </c>
      <c r="G18" s="425">
        <v>3</v>
      </c>
      <c r="H18" s="425">
        <v>8</v>
      </c>
      <c r="I18" s="425"/>
      <c r="J18" s="749" t="s">
        <v>8</v>
      </c>
      <c r="K18" s="749" t="s">
        <v>8</v>
      </c>
      <c r="L18" s="749" t="s">
        <v>8</v>
      </c>
      <c r="M18" s="425"/>
      <c r="N18" s="749" t="s">
        <v>8</v>
      </c>
      <c r="O18" s="749" t="s">
        <v>8</v>
      </c>
      <c r="P18" s="749" t="s">
        <v>8</v>
      </c>
    </row>
    <row r="19" spans="1:17" s="74" customFormat="1" ht="15.75" customHeight="1" x14ac:dyDescent="0.2">
      <c r="A19" s="81" t="s">
        <v>337</v>
      </c>
      <c r="B19" s="479">
        <f t="shared" si="2"/>
        <v>57</v>
      </c>
      <c r="C19" s="479">
        <f t="shared" si="1"/>
        <v>16</v>
      </c>
      <c r="D19" s="479">
        <f t="shared" si="1"/>
        <v>41</v>
      </c>
      <c r="E19" s="425"/>
      <c r="F19" s="425">
        <v>57</v>
      </c>
      <c r="G19" s="425">
        <v>16</v>
      </c>
      <c r="H19" s="425">
        <v>41</v>
      </c>
      <c r="I19" s="425"/>
      <c r="J19" s="425">
        <v>0</v>
      </c>
      <c r="K19" s="425">
        <v>0</v>
      </c>
      <c r="L19" s="425">
        <v>0</v>
      </c>
      <c r="M19" s="425"/>
      <c r="N19" s="749" t="s">
        <v>8</v>
      </c>
      <c r="O19" s="749" t="s">
        <v>8</v>
      </c>
      <c r="P19" s="749" t="s">
        <v>8</v>
      </c>
    </row>
    <row r="20" spans="1:17" s="210" customFormat="1" ht="14.25" customHeight="1" x14ac:dyDescent="0.2">
      <c r="A20" s="88" t="s">
        <v>173</v>
      </c>
      <c r="B20" s="479">
        <f t="shared" si="2"/>
        <v>2</v>
      </c>
      <c r="C20" s="479">
        <f t="shared" si="1"/>
        <v>0</v>
      </c>
      <c r="D20" s="479">
        <f t="shared" si="1"/>
        <v>2</v>
      </c>
      <c r="E20" s="434"/>
      <c r="F20" s="749" t="s">
        <v>8</v>
      </c>
      <c r="G20" s="749" t="s">
        <v>8</v>
      </c>
      <c r="H20" s="749" t="s">
        <v>8</v>
      </c>
      <c r="I20" s="553"/>
      <c r="J20" s="553" t="s">
        <v>8</v>
      </c>
      <c r="K20" s="553" t="s">
        <v>8</v>
      </c>
      <c r="L20" s="553" t="s">
        <v>8</v>
      </c>
      <c r="M20" s="434">
        <v>2305</v>
      </c>
      <c r="N20" s="750">
        <v>2</v>
      </c>
      <c r="O20" s="750">
        <v>0</v>
      </c>
      <c r="P20" s="750">
        <v>2</v>
      </c>
    </row>
    <row r="21" spans="1:17" s="74" customFormat="1" x14ac:dyDescent="0.2">
      <c r="A21" s="88" t="s">
        <v>191</v>
      </c>
      <c r="B21" s="479">
        <f t="shared" si="2"/>
        <v>0</v>
      </c>
      <c r="C21" s="479">
        <f t="shared" si="1"/>
        <v>0</v>
      </c>
      <c r="D21" s="479">
        <f t="shared" si="1"/>
        <v>0</v>
      </c>
      <c r="E21" s="422"/>
      <c r="F21" s="425">
        <v>0</v>
      </c>
      <c r="G21" s="425">
        <v>0</v>
      </c>
      <c r="H21" s="425">
        <v>0</v>
      </c>
      <c r="I21" s="422"/>
      <c r="J21" s="553" t="s">
        <v>8</v>
      </c>
      <c r="K21" s="553" t="s">
        <v>8</v>
      </c>
      <c r="L21" s="553" t="s">
        <v>8</v>
      </c>
      <c r="M21" s="422"/>
      <c r="N21" s="749" t="s">
        <v>8</v>
      </c>
      <c r="O21" s="749" t="s">
        <v>8</v>
      </c>
      <c r="P21" s="749" t="s">
        <v>8</v>
      </c>
    </row>
    <row r="22" spans="1:17" s="75" customFormat="1" ht="14.25" customHeight="1" x14ac:dyDescent="0.2">
      <c r="A22" s="79"/>
      <c r="B22" s="157"/>
      <c r="C22" s="157"/>
      <c r="D22" s="157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1:17" x14ac:dyDescent="0.2">
      <c r="B23" s="870" t="s">
        <v>317</v>
      </c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4"/>
    </row>
    <row r="24" spans="1:17" s="156" customFormat="1" ht="14.25" customHeight="1" x14ac:dyDescent="0.2">
      <c r="A24" s="5" t="s">
        <v>0</v>
      </c>
      <c r="B24" s="752">
        <f t="shared" ref="B24:P24" si="3">+B9/B61*100</f>
        <v>0.18234904548710926</v>
      </c>
      <c r="C24" s="752">
        <f t="shared" si="3"/>
        <v>0.19061847505219959</v>
      </c>
      <c r="D24" s="752">
        <f t="shared" si="3"/>
        <v>0.17403763699584263</v>
      </c>
      <c r="E24" s="752" t="e">
        <f t="shared" si="3"/>
        <v>#DIV/0!</v>
      </c>
      <c r="F24" s="752">
        <f t="shared" si="3"/>
        <v>0.19480055282848019</v>
      </c>
      <c r="G24" s="752">
        <f t="shared" si="3"/>
        <v>0.20543245912171673</v>
      </c>
      <c r="H24" s="752">
        <f t="shared" si="3"/>
        <v>0.18413862496569772</v>
      </c>
      <c r="I24" s="752" t="e">
        <f t="shared" si="3"/>
        <v>#DIV/0!</v>
      </c>
      <c r="J24" s="752">
        <f t="shared" si="3"/>
        <v>3.0684258975145751E-2</v>
      </c>
      <c r="K24" s="752">
        <f t="shared" si="3"/>
        <v>2.411149153686647E-2</v>
      </c>
      <c r="L24" s="752">
        <f t="shared" si="3"/>
        <v>3.7499062523436912E-2</v>
      </c>
      <c r="M24" s="752">
        <f t="shared" si="3"/>
        <v>0</v>
      </c>
      <c r="N24" s="752">
        <f t="shared" si="3"/>
        <v>0.17298397354362757</v>
      </c>
      <c r="O24" s="752">
        <f t="shared" si="3"/>
        <v>0.13286999182338513</v>
      </c>
      <c r="P24" s="752">
        <f t="shared" si="3"/>
        <v>0.21274440279606929</v>
      </c>
    </row>
    <row r="25" spans="1:17" s="156" customFormat="1" ht="6" customHeight="1" x14ac:dyDescent="0.2">
      <c r="A25" s="2"/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</row>
    <row r="26" spans="1:17" s="156" customFormat="1" ht="14.25" customHeight="1" x14ac:dyDescent="0.2">
      <c r="A26" s="81" t="s">
        <v>162</v>
      </c>
      <c r="B26" s="238">
        <f t="shared" ref="B26:D36" si="4">+B11/B63*100</f>
        <v>0.20542287663853476</v>
      </c>
      <c r="C26" s="238">
        <f t="shared" si="4"/>
        <v>0.2215448875342195</v>
      </c>
      <c r="D26" s="238">
        <f t="shared" si="4"/>
        <v>0.18870960663555642</v>
      </c>
      <c r="E26" s="236"/>
      <c r="F26" s="238">
        <f t="shared" ref="F26:H34" si="5">+F11/F63*100</f>
        <v>0.22297006067438083</v>
      </c>
      <c r="G26" s="238">
        <f t="shared" si="5"/>
        <v>0.24589630015633143</v>
      </c>
      <c r="H26" s="238">
        <f t="shared" si="5"/>
        <v>0.19920318725099601</v>
      </c>
      <c r="I26" s="236"/>
      <c r="J26" s="238">
        <f t="shared" ref="J26:L27" si="6">+J11/J63*100</f>
        <v>6.3022802795920707E-2</v>
      </c>
      <c r="K26" s="238">
        <f t="shared" si="6"/>
        <v>5.6022408963585429E-2</v>
      </c>
      <c r="L26" s="238">
        <f t="shared" si="6"/>
        <v>7.0348223707351387E-2</v>
      </c>
      <c r="M26" s="236"/>
      <c r="N26" s="238">
        <f t="shared" ref="N26:P27" si="7">+N11/N63*100</f>
        <v>0.53238686779059452</v>
      </c>
      <c r="O26" s="238">
        <f t="shared" si="7"/>
        <v>0.18761726078799248</v>
      </c>
      <c r="P26" s="238">
        <f t="shared" si="7"/>
        <v>0.84175084175084169</v>
      </c>
    </row>
    <row r="27" spans="1:17" s="74" customFormat="1" ht="14.25" customHeight="1" x14ac:dyDescent="0.2">
      <c r="A27" s="81" t="s">
        <v>6</v>
      </c>
      <c r="B27" s="238">
        <f t="shared" si="4"/>
        <v>0.2079106508345909</v>
      </c>
      <c r="C27" s="238">
        <f t="shared" si="4"/>
        <v>0.2133782192694984</v>
      </c>
      <c r="D27" s="238">
        <f t="shared" si="4"/>
        <v>0.20213272483896758</v>
      </c>
      <c r="E27" s="236"/>
      <c r="F27" s="238">
        <f t="shared" si="5"/>
        <v>0.22146372630734457</v>
      </c>
      <c r="G27" s="238">
        <f t="shared" si="5"/>
        <v>0.22912875075831815</v>
      </c>
      <c r="H27" s="238">
        <f t="shared" si="5"/>
        <v>0.2133335973192233</v>
      </c>
      <c r="I27" s="236"/>
      <c r="J27" s="238">
        <f t="shared" si="6"/>
        <v>2.1780560849441872E-2</v>
      </c>
      <c r="K27" s="238">
        <f t="shared" si="6"/>
        <v>1.6006829580621065E-2</v>
      </c>
      <c r="L27" s="238">
        <f t="shared" si="6"/>
        <v>2.7796308650211255E-2</v>
      </c>
      <c r="M27" s="236"/>
      <c r="N27" s="238">
        <f t="shared" si="7"/>
        <v>0.45473336089293093</v>
      </c>
      <c r="O27" s="238">
        <f t="shared" si="7"/>
        <v>0.35858359480053792</v>
      </c>
      <c r="P27" s="238">
        <f t="shared" si="7"/>
        <v>0.53701572688914456</v>
      </c>
    </row>
    <row r="28" spans="1:17" s="74" customFormat="1" ht="14.25" customHeight="1" x14ac:dyDescent="0.2">
      <c r="A28" s="81" t="s">
        <v>168</v>
      </c>
      <c r="B28" s="238">
        <f t="shared" si="4"/>
        <v>0.49937578027465668</v>
      </c>
      <c r="C28" s="238">
        <f t="shared" si="4"/>
        <v>0.84745762711864403</v>
      </c>
      <c r="D28" s="238">
        <f t="shared" si="4"/>
        <v>0</v>
      </c>
      <c r="E28" s="236"/>
      <c r="F28" s="238">
        <f t="shared" si="5"/>
        <v>0.49937578027465668</v>
      </c>
      <c r="G28" s="238">
        <f t="shared" si="5"/>
        <v>0.84745762711864403</v>
      </c>
      <c r="H28" s="238">
        <f t="shared" si="5"/>
        <v>0</v>
      </c>
      <c r="I28" s="236"/>
      <c r="J28" s="239" t="s">
        <v>8</v>
      </c>
      <c r="K28" s="239" t="s">
        <v>8</v>
      </c>
      <c r="L28" s="239" t="s">
        <v>8</v>
      </c>
      <c r="M28" s="240"/>
      <c r="N28" s="241" t="s">
        <v>8</v>
      </c>
      <c r="O28" s="241" t="s">
        <v>8</v>
      </c>
      <c r="P28" s="241" t="s">
        <v>8</v>
      </c>
    </row>
    <row r="29" spans="1:17" s="74" customFormat="1" ht="14.25" customHeight="1" x14ac:dyDescent="0.2">
      <c r="A29" s="81" t="s">
        <v>167</v>
      </c>
      <c r="B29" s="238">
        <f t="shared" si="4"/>
        <v>0.34129692832764508</v>
      </c>
      <c r="C29" s="238">
        <f t="shared" si="4"/>
        <v>0</v>
      </c>
      <c r="D29" s="238">
        <f t="shared" si="4"/>
        <v>0.49261083743842365</v>
      </c>
      <c r="E29" s="242"/>
      <c r="F29" s="238">
        <f t="shared" si="5"/>
        <v>0.34129692832764508</v>
      </c>
      <c r="G29" s="238">
        <f t="shared" si="5"/>
        <v>0</v>
      </c>
      <c r="H29" s="238">
        <f t="shared" si="5"/>
        <v>0.49261083743842365</v>
      </c>
      <c r="I29" s="242"/>
      <c r="J29" s="239" t="s">
        <v>8</v>
      </c>
      <c r="K29" s="239" t="s">
        <v>8</v>
      </c>
      <c r="L29" s="239" t="s">
        <v>8</v>
      </c>
      <c r="M29" s="240"/>
      <c r="N29" s="241" t="s">
        <v>8</v>
      </c>
      <c r="O29" s="241" t="s">
        <v>8</v>
      </c>
      <c r="P29" s="241" t="s">
        <v>8</v>
      </c>
    </row>
    <row r="30" spans="1:17" s="74" customFormat="1" ht="14.25" customHeight="1" x14ac:dyDescent="0.2">
      <c r="A30" s="81" t="s">
        <v>104</v>
      </c>
      <c r="B30" s="238">
        <f t="shared" si="4"/>
        <v>0.15867538854815666</v>
      </c>
      <c r="C30" s="238">
        <f t="shared" si="4"/>
        <v>0.16956274563116394</v>
      </c>
      <c r="D30" s="238">
        <f t="shared" si="4"/>
        <v>0.1481502721663871</v>
      </c>
      <c r="E30" s="242"/>
      <c r="F30" s="238">
        <f t="shared" si="5"/>
        <v>0.17288710713892005</v>
      </c>
      <c r="G30" s="238">
        <f t="shared" si="5"/>
        <v>0.18491388061257524</v>
      </c>
      <c r="H30" s="238">
        <f t="shared" si="5"/>
        <v>0.16133114007338986</v>
      </c>
      <c r="I30" s="242"/>
      <c r="J30" s="238">
        <f t="shared" ref="J30:L31" si="8">+J15/J67*100</f>
        <v>2.2014309301045681E-2</v>
      </c>
      <c r="K30" s="238">
        <f t="shared" si="8"/>
        <v>1.449905756125852E-2</v>
      </c>
      <c r="L30" s="238">
        <f t="shared" si="8"/>
        <v>2.9715474333259047E-2</v>
      </c>
      <c r="M30" s="242">
        <v>20538</v>
      </c>
      <c r="N30" s="238">
        <f t="shared" ref="N30:P31" si="9">+N15/N67*100</f>
        <v>3.2367697038355722E-2</v>
      </c>
      <c r="O30" s="238">
        <f t="shared" si="9"/>
        <v>6.4061499039077513E-2</v>
      </c>
      <c r="P30" s="238">
        <f t="shared" si="9"/>
        <v>0</v>
      </c>
    </row>
    <row r="31" spans="1:17" s="74" customFormat="1" ht="15.75" customHeight="1" x14ac:dyDescent="0.2">
      <c r="A31" s="88" t="s">
        <v>319</v>
      </c>
      <c r="B31" s="238">
        <f t="shared" si="4"/>
        <v>0.22375915378356387</v>
      </c>
      <c r="C31" s="238">
        <f t="shared" si="4"/>
        <v>0.25</v>
      </c>
      <c r="D31" s="238">
        <f t="shared" si="4"/>
        <v>0.18024513338139869</v>
      </c>
      <c r="E31" s="242"/>
      <c r="F31" s="238">
        <f t="shared" si="5"/>
        <v>0.22551766555046812</v>
      </c>
      <c r="G31" s="238">
        <f t="shared" si="5"/>
        <v>0.25213768910326684</v>
      </c>
      <c r="H31" s="238">
        <f t="shared" si="5"/>
        <v>0.18145527127563058</v>
      </c>
      <c r="I31" s="242"/>
      <c r="J31" s="238">
        <f t="shared" si="8"/>
        <v>0</v>
      </c>
      <c r="K31" s="238">
        <f t="shared" si="8"/>
        <v>0</v>
      </c>
      <c r="L31" s="238">
        <f t="shared" si="8"/>
        <v>0</v>
      </c>
      <c r="M31" s="242">
        <v>801</v>
      </c>
      <c r="N31" s="238">
        <f t="shared" si="9"/>
        <v>0</v>
      </c>
      <c r="O31" s="238">
        <f t="shared" si="9"/>
        <v>0</v>
      </c>
      <c r="P31" s="238">
        <f t="shared" si="9"/>
        <v>0</v>
      </c>
    </row>
    <row r="32" spans="1:17" s="74" customFormat="1" ht="14.25" customHeight="1" x14ac:dyDescent="0.2">
      <c r="A32" s="88" t="s">
        <v>234</v>
      </c>
      <c r="B32" s="238">
        <f t="shared" si="4"/>
        <v>0.25380710659898476</v>
      </c>
      <c r="C32" s="238">
        <f t="shared" si="4"/>
        <v>0.24191774796569168</v>
      </c>
      <c r="D32" s="238">
        <f t="shared" si="4"/>
        <v>0.26692550351856348</v>
      </c>
      <c r="E32" s="242"/>
      <c r="F32" s="238">
        <f t="shared" si="5"/>
        <v>0.25380710659898476</v>
      </c>
      <c r="G32" s="238">
        <f t="shared" si="5"/>
        <v>0.24191774796569168</v>
      </c>
      <c r="H32" s="238">
        <f t="shared" si="5"/>
        <v>0.26692550351856348</v>
      </c>
      <c r="I32" s="242"/>
      <c r="J32" s="241" t="s">
        <v>8</v>
      </c>
      <c r="K32" s="241" t="s">
        <v>8</v>
      </c>
      <c r="L32" s="241" t="s">
        <v>8</v>
      </c>
      <c r="M32" s="240"/>
      <c r="N32" s="241" t="s">
        <v>8</v>
      </c>
      <c r="O32" s="241" t="s">
        <v>8</v>
      </c>
      <c r="P32" s="241" t="s">
        <v>8</v>
      </c>
    </row>
    <row r="33" spans="1:16" s="74" customFormat="1" ht="15.75" customHeight="1" x14ac:dyDescent="0.2">
      <c r="A33" s="81" t="s">
        <v>336</v>
      </c>
      <c r="B33" s="238">
        <f t="shared" si="4"/>
        <v>0.11848341232227488</v>
      </c>
      <c r="C33" s="238">
        <f t="shared" si="4"/>
        <v>7.7459333849728904E-2</v>
      </c>
      <c r="D33" s="238">
        <f t="shared" si="4"/>
        <v>0.14784697837737942</v>
      </c>
      <c r="E33" s="242"/>
      <c r="F33" s="238">
        <f t="shared" si="5"/>
        <v>0.11848341232227488</v>
      </c>
      <c r="G33" s="238">
        <f t="shared" si="5"/>
        <v>7.7459333849728904E-2</v>
      </c>
      <c r="H33" s="238">
        <f t="shared" si="5"/>
        <v>0.14784697837737942</v>
      </c>
      <c r="I33" s="242"/>
      <c r="J33" s="241" t="s">
        <v>8</v>
      </c>
      <c r="K33" s="241" t="s">
        <v>8</v>
      </c>
      <c r="L33" s="241" t="s">
        <v>8</v>
      </c>
      <c r="M33" s="240"/>
      <c r="N33" s="241" t="s">
        <v>8</v>
      </c>
      <c r="O33" s="241" t="s">
        <v>8</v>
      </c>
      <c r="P33" s="241" t="s">
        <v>8</v>
      </c>
    </row>
    <row r="34" spans="1:16" s="74" customFormat="1" ht="15.75" customHeight="1" x14ac:dyDescent="0.2">
      <c r="A34" s="81" t="s">
        <v>337</v>
      </c>
      <c r="B34" s="238">
        <f t="shared" si="4"/>
        <v>9.3338573393594026E-2</v>
      </c>
      <c r="C34" s="238">
        <f t="shared" si="4"/>
        <v>5.9732696184574031E-2</v>
      </c>
      <c r="D34" s="238">
        <f t="shared" si="4"/>
        <v>0.11959628959803978</v>
      </c>
      <c r="E34" s="242"/>
      <c r="F34" s="238">
        <f t="shared" si="5"/>
        <v>9.337221111948367E-2</v>
      </c>
      <c r="G34" s="238">
        <f t="shared" si="5"/>
        <v>5.9737156511350059E-2</v>
      </c>
      <c r="H34" s="238">
        <f t="shared" si="5"/>
        <v>0.11966610238748467</v>
      </c>
      <c r="I34" s="242"/>
      <c r="J34" s="238">
        <f>+J19/J71*100</f>
        <v>0</v>
      </c>
      <c r="K34" s="238">
        <f>+K19/K71*100</f>
        <v>0</v>
      </c>
      <c r="L34" s="238">
        <f>+L19/L71*100</f>
        <v>0</v>
      </c>
      <c r="M34" s="242">
        <v>276</v>
      </c>
      <c r="N34" s="241" t="s">
        <v>8</v>
      </c>
      <c r="O34" s="241" t="s">
        <v>8</v>
      </c>
      <c r="P34" s="241" t="s">
        <v>8</v>
      </c>
    </row>
    <row r="35" spans="1:16" s="210" customFormat="1" ht="14.25" customHeight="1" x14ac:dyDescent="0.2">
      <c r="A35" s="88" t="s">
        <v>173</v>
      </c>
      <c r="B35" s="238">
        <f t="shared" si="4"/>
        <v>0.16246953696181965</v>
      </c>
      <c r="C35" s="238">
        <f t="shared" si="4"/>
        <v>0</v>
      </c>
      <c r="D35" s="238">
        <f t="shared" si="4"/>
        <v>0.38314176245210724</v>
      </c>
      <c r="E35" s="243"/>
      <c r="F35" s="239" t="s">
        <v>8</v>
      </c>
      <c r="G35" s="239" t="s">
        <v>8</v>
      </c>
      <c r="H35" s="239" t="s">
        <v>8</v>
      </c>
      <c r="I35" s="239"/>
      <c r="J35" s="239" t="s">
        <v>8</v>
      </c>
      <c r="K35" s="239" t="s">
        <v>8</v>
      </c>
      <c r="L35" s="239" t="s">
        <v>8</v>
      </c>
      <c r="M35" s="243">
        <v>2305</v>
      </c>
      <c r="N35" s="238">
        <f>+N20/N72*100</f>
        <v>0.16246953696181965</v>
      </c>
      <c r="O35" s="238">
        <f>+O20/O72*100</f>
        <v>0</v>
      </c>
      <c r="P35" s="238">
        <f>+P20/P72*100</f>
        <v>0.38314176245210724</v>
      </c>
    </row>
    <row r="36" spans="1:16" s="74" customFormat="1" ht="13.5" thickBot="1" x14ac:dyDescent="0.25">
      <c r="A36" s="88" t="s">
        <v>191</v>
      </c>
      <c r="B36" s="238">
        <f t="shared" si="4"/>
        <v>0</v>
      </c>
      <c r="C36" s="238">
        <f t="shared" si="4"/>
        <v>0</v>
      </c>
      <c r="D36" s="238">
        <f t="shared" si="4"/>
        <v>0</v>
      </c>
      <c r="E36" s="753"/>
      <c r="F36" s="238">
        <f>+F21/F73*100</f>
        <v>0</v>
      </c>
      <c r="G36" s="238">
        <f>+G21/G73*100</f>
        <v>0</v>
      </c>
      <c r="H36" s="238">
        <f>+H21/H73*100</f>
        <v>0</v>
      </c>
      <c r="I36" s="753"/>
      <c r="J36" s="239" t="s">
        <v>8</v>
      </c>
      <c r="K36" s="239" t="s">
        <v>8</v>
      </c>
      <c r="L36" s="239" t="s">
        <v>8</v>
      </c>
      <c r="M36" s="753"/>
      <c r="N36" s="239" t="s">
        <v>8</v>
      </c>
      <c r="O36" s="239" t="s">
        <v>8</v>
      </c>
      <c r="P36" s="239" t="s">
        <v>8</v>
      </c>
    </row>
    <row r="37" spans="1:16" s="74" customFormat="1" ht="15" customHeight="1" x14ac:dyDescent="0.2">
      <c r="A37" s="829" t="s">
        <v>987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</row>
    <row r="38" spans="1:16" s="74" customFormat="1" ht="15" customHeight="1" x14ac:dyDescent="0.2">
      <c r="A38" s="825"/>
      <c r="B38" s="825"/>
      <c r="C38" s="825"/>
      <c r="D38" s="825"/>
      <c r="E38" s="825"/>
      <c r="F38" s="825"/>
      <c r="G38" s="825"/>
      <c r="H38" s="825"/>
      <c r="I38" s="825"/>
      <c r="J38" s="825"/>
      <c r="K38" s="825"/>
      <c r="L38" s="825"/>
      <c r="M38" s="825"/>
      <c r="N38" s="825"/>
      <c r="O38" s="825"/>
      <c r="P38" s="825"/>
    </row>
    <row r="39" spans="1:16" s="74" customFormat="1" ht="15" customHeight="1" x14ac:dyDescent="0.2">
      <c r="A39" s="825"/>
      <c r="B39" s="825"/>
      <c r="C39" s="825"/>
      <c r="D39" s="825"/>
      <c r="E39" s="825"/>
      <c r="F39" s="825"/>
      <c r="G39" s="825"/>
      <c r="H39" s="825"/>
      <c r="I39" s="825"/>
      <c r="J39" s="825"/>
      <c r="K39" s="825"/>
      <c r="L39" s="825"/>
      <c r="M39" s="825"/>
      <c r="N39" s="825"/>
      <c r="O39" s="825"/>
      <c r="P39" s="825"/>
    </row>
    <row r="40" spans="1:16" s="210" customFormat="1" ht="27.75" customHeight="1" x14ac:dyDescent="0.2">
      <c r="A40" s="825" t="s">
        <v>340</v>
      </c>
      <c r="B40" s="825"/>
      <c r="C40" s="825"/>
      <c r="D40" s="825"/>
      <c r="E40" s="825"/>
      <c r="F40" s="825"/>
      <c r="G40" s="825"/>
      <c r="H40" s="825"/>
      <c r="I40" s="825"/>
      <c r="J40" s="825"/>
      <c r="K40" s="825"/>
      <c r="L40" s="825"/>
      <c r="M40" s="825"/>
      <c r="N40" s="825"/>
      <c r="O40" s="825"/>
      <c r="P40" s="825"/>
    </row>
    <row r="41" spans="1:16" s="74" customFormat="1" ht="15" customHeight="1" x14ac:dyDescent="0.2">
      <c r="A41" s="375" t="s">
        <v>338</v>
      </c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</row>
    <row r="42" spans="1:16" s="399" customFormat="1" ht="15" customHeight="1" x14ac:dyDescent="0.2">
      <c r="A42" s="754" t="s">
        <v>24</v>
      </c>
      <c r="B42" s="755"/>
      <c r="C42" s="755"/>
      <c r="D42" s="755"/>
      <c r="E42" s="755"/>
      <c r="F42" s="755"/>
      <c r="G42" s="755"/>
      <c r="H42" s="755"/>
      <c r="I42" s="755"/>
      <c r="J42" s="755"/>
      <c r="K42" s="755"/>
      <c r="L42" s="755"/>
      <c r="M42" s="755"/>
      <c r="N42" s="755"/>
      <c r="O42" s="755"/>
      <c r="P42" s="755"/>
    </row>
    <row r="43" spans="1:16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7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7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7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7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7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7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7" spans="1:17" ht="13.5" thickBot="1" x14ac:dyDescent="0.25"/>
    <row r="58" spans="1:17" s="101" customFormat="1" ht="16.5" customHeight="1" x14ac:dyDescent="0.25">
      <c r="A58" s="873" t="s">
        <v>227</v>
      </c>
      <c r="B58" s="875" t="s">
        <v>0</v>
      </c>
      <c r="C58" s="875"/>
      <c r="D58" s="875"/>
      <c r="F58" s="876" t="s">
        <v>1</v>
      </c>
      <c r="G58" s="876"/>
      <c r="H58" s="876"/>
      <c r="J58" s="876" t="s">
        <v>2</v>
      </c>
      <c r="K58" s="876"/>
      <c r="L58" s="876"/>
      <c r="N58" s="876" t="s">
        <v>21</v>
      </c>
      <c r="O58" s="876"/>
      <c r="P58" s="876"/>
    </row>
    <row r="59" spans="1:17" s="102" customFormat="1" ht="18.75" customHeight="1" thickBot="1" x14ac:dyDescent="0.25">
      <c r="A59" s="874"/>
      <c r="B59" s="152" t="s">
        <v>0</v>
      </c>
      <c r="C59" s="153" t="s">
        <v>38</v>
      </c>
      <c r="D59" s="153" t="s">
        <v>39</v>
      </c>
      <c r="E59" s="154"/>
      <c r="F59" s="152" t="s">
        <v>0</v>
      </c>
      <c r="G59" s="153" t="s">
        <v>38</v>
      </c>
      <c r="H59" s="153" t="s">
        <v>39</v>
      </c>
      <c r="I59" s="154"/>
      <c r="J59" s="152" t="s">
        <v>0</v>
      </c>
      <c r="K59" s="153" t="s">
        <v>38</v>
      </c>
      <c r="L59" s="153" t="s">
        <v>39</v>
      </c>
      <c r="M59" s="154"/>
      <c r="N59" s="152" t="s">
        <v>0</v>
      </c>
      <c r="O59" s="153" t="s">
        <v>38</v>
      </c>
      <c r="P59" s="153" t="s">
        <v>39</v>
      </c>
    </row>
    <row r="60" spans="1:17" ht="6" customHeight="1" x14ac:dyDescent="0.2">
      <c r="Q60" s="4"/>
    </row>
    <row r="61" spans="1:17" s="156" customFormat="1" ht="14.25" customHeight="1" x14ac:dyDescent="0.2">
      <c r="A61" s="5" t="s">
        <v>0</v>
      </c>
      <c r="B61" s="157">
        <f>SUM(B63:B73)</f>
        <v>1108314</v>
      </c>
      <c r="C61" s="157">
        <f t="shared" ref="C61:D61" si="10">SUM(C63:C73)</f>
        <v>555560</v>
      </c>
      <c r="D61" s="157">
        <f t="shared" si="10"/>
        <v>552754</v>
      </c>
      <c r="E61" s="157">
        <f>SUM(E63:E72)</f>
        <v>0</v>
      </c>
      <c r="F61" s="157">
        <f>SUM(F63:F73)</f>
        <v>1007184</v>
      </c>
      <c r="G61" s="157">
        <f t="shared" ref="G61:H61" si="11">SUM(G63:G73)</f>
        <v>504302</v>
      </c>
      <c r="H61" s="157">
        <f t="shared" si="11"/>
        <v>502882</v>
      </c>
      <c r="I61" s="157">
        <f>SUM(I63:I72)</f>
        <v>0</v>
      </c>
      <c r="J61" s="157">
        <f>SUM(J63:J73)</f>
        <v>81475</v>
      </c>
      <c r="K61" s="157">
        <f t="shared" ref="K61:L61" si="12">SUM(K63:K73)</f>
        <v>41474</v>
      </c>
      <c r="L61" s="157">
        <f t="shared" si="12"/>
        <v>40001</v>
      </c>
      <c r="M61" s="157">
        <f>SUM(M63:M72)</f>
        <v>885119</v>
      </c>
      <c r="N61" s="157">
        <f>SUM(N63:N73)</f>
        <v>19655</v>
      </c>
      <c r="O61" s="157">
        <f t="shared" ref="O61:P61" si="13">SUM(O63:O73)</f>
        <v>9784</v>
      </c>
      <c r="P61" s="157">
        <f t="shared" si="13"/>
        <v>9871</v>
      </c>
    </row>
    <row r="62" spans="1:17" s="156" customFormat="1" ht="6" customHeight="1" x14ac:dyDescent="0.2">
      <c r="A62" s="81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</row>
    <row r="63" spans="1:17" s="156" customFormat="1" ht="14.25" customHeight="1" x14ac:dyDescent="0.2">
      <c r="A63" s="81" t="s">
        <v>162</v>
      </c>
      <c r="B63" s="7">
        <v>139225</v>
      </c>
      <c r="C63" s="7">
        <v>70866</v>
      </c>
      <c r="D63" s="7">
        <v>68359</v>
      </c>
      <c r="E63" s="7"/>
      <c r="F63" s="7">
        <v>120644</v>
      </c>
      <c r="G63" s="7">
        <v>61408</v>
      </c>
      <c r="H63" s="7">
        <v>59236</v>
      </c>
      <c r="I63" s="7"/>
      <c r="J63" s="7">
        <v>17454</v>
      </c>
      <c r="K63" s="7">
        <v>8925</v>
      </c>
      <c r="L63" s="7">
        <v>8529</v>
      </c>
      <c r="M63" s="7"/>
      <c r="N63" s="7">
        <v>1127</v>
      </c>
      <c r="O63" s="7">
        <v>533</v>
      </c>
      <c r="P63" s="7">
        <v>594</v>
      </c>
    </row>
    <row r="64" spans="1:17" s="74" customFormat="1" ht="14.25" customHeight="1" x14ac:dyDescent="0.2">
      <c r="A64" s="81" t="s">
        <v>166</v>
      </c>
      <c r="B64" s="7">
        <v>457889</v>
      </c>
      <c r="C64" s="7">
        <v>235263</v>
      </c>
      <c r="D64" s="7">
        <v>222626</v>
      </c>
      <c r="E64" s="82"/>
      <c r="F64" s="82">
        <v>416321</v>
      </c>
      <c r="G64" s="82">
        <v>214290</v>
      </c>
      <c r="H64" s="82">
        <v>202031</v>
      </c>
      <c r="I64" s="82"/>
      <c r="J64" s="82">
        <v>36730</v>
      </c>
      <c r="K64" s="82">
        <v>18742</v>
      </c>
      <c r="L64" s="82">
        <v>17988</v>
      </c>
      <c r="M64" s="82">
        <v>457889</v>
      </c>
      <c r="N64" s="158">
        <v>4838</v>
      </c>
      <c r="O64" s="158">
        <v>2231</v>
      </c>
      <c r="P64" s="158">
        <v>2607</v>
      </c>
    </row>
    <row r="65" spans="1:16" s="74" customFormat="1" ht="14.25" customHeight="1" x14ac:dyDescent="0.2">
      <c r="A65" s="81" t="s">
        <v>168</v>
      </c>
      <c r="B65" s="7">
        <v>801</v>
      </c>
      <c r="C65" s="7">
        <v>472</v>
      </c>
      <c r="D65" s="7">
        <v>329</v>
      </c>
      <c r="E65" s="82"/>
      <c r="F65" s="82">
        <v>801</v>
      </c>
      <c r="G65" s="82">
        <v>472</v>
      </c>
      <c r="H65" s="82">
        <v>329</v>
      </c>
      <c r="I65" s="82"/>
      <c r="J65" s="159"/>
      <c r="K65" s="159"/>
      <c r="L65" s="159"/>
      <c r="M65" s="82"/>
      <c r="N65" s="159"/>
      <c r="O65" s="159"/>
      <c r="P65" s="159"/>
    </row>
    <row r="66" spans="1:16" s="74" customFormat="1" ht="14.25" customHeight="1" x14ac:dyDescent="0.2">
      <c r="A66" s="81" t="s">
        <v>167</v>
      </c>
      <c r="B66" s="7">
        <v>293</v>
      </c>
      <c r="C66" s="7">
        <v>90</v>
      </c>
      <c r="D66" s="7">
        <v>203</v>
      </c>
      <c r="E66" s="82"/>
      <c r="F66" s="82">
        <v>293</v>
      </c>
      <c r="G66" s="82">
        <v>90</v>
      </c>
      <c r="H66" s="82">
        <v>203</v>
      </c>
      <c r="I66" s="82"/>
      <c r="J66" s="159"/>
      <c r="K66" s="159"/>
      <c r="L66" s="159"/>
      <c r="M66" s="82"/>
      <c r="N66" s="159"/>
      <c r="O66" s="159"/>
      <c r="P66" s="159"/>
    </row>
    <row r="67" spans="1:16" s="74" customFormat="1" ht="14.25" customHeight="1" x14ac:dyDescent="0.2">
      <c r="A67" s="81" t="s">
        <v>198</v>
      </c>
      <c r="B67" s="7">
        <v>411532</v>
      </c>
      <c r="C67" s="7">
        <v>202285</v>
      </c>
      <c r="D67" s="7">
        <v>209247</v>
      </c>
      <c r="E67" s="83"/>
      <c r="F67" s="83">
        <v>371919</v>
      </c>
      <c r="G67" s="83">
        <v>182247</v>
      </c>
      <c r="H67" s="83">
        <v>189672</v>
      </c>
      <c r="I67" s="83"/>
      <c r="J67" s="83">
        <v>27255</v>
      </c>
      <c r="K67" s="83">
        <v>13794</v>
      </c>
      <c r="L67" s="83">
        <v>13461</v>
      </c>
      <c r="M67" s="83">
        <v>411532</v>
      </c>
      <c r="N67" s="83">
        <v>12358</v>
      </c>
      <c r="O67" s="83">
        <v>6244</v>
      </c>
      <c r="P67" s="83">
        <v>6114</v>
      </c>
    </row>
    <row r="68" spans="1:16" ht="14.25" customHeight="1" x14ac:dyDescent="0.2">
      <c r="A68" s="81" t="s">
        <v>164</v>
      </c>
      <c r="B68" s="7">
        <v>14748</v>
      </c>
      <c r="C68" s="7">
        <v>9200</v>
      </c>
      <c r="D68" s="7">
        <v>5548</v>
      </c>
      <c r="E68" s="7"/>
      <c r="F68" s="7">
        <v>14633</v>
      </c>
      <c r="G68" s="7">
        <v>9122</v>
      </c>
      <c r="H68" s="7">
        <v>5511</v>
      </c>
      <c r="I68" s="7"/>
      <c r="J68" s="82">
        <v>14</v>
      </c>
      <c r="K68" s="82">
        <v>11</v>
      </c>
      <c r="L68" s="82">
        <v>3</v>
      </c>
      <c r="M68" s="7">
        <v>9132</v>
      </c>
      <c r="N68" s="7">
        <v>101</v>
      </c>
      <c r="O68" s="7">
        <v>67</v>
      </c>
      <c r="P68" s="7">
        <v>34</v>
      </c>
    </row>
    <row r="69" spans="1:16" s="74" customFormat="1" ht="14.25" customHeight="1" x14ac:dyDescent="0.2">
      <c r="A69" s="81" t="s">
        <v>234</v>
      </c>
      <c r="B69" s="7">
        <v>8668</v>
      </c>
      <c r="C69" s="7">
        <v>4547</v>
      </c>
      <c r="D69" s="7">
        <v>4121</v>
      </c>
      <c r="E69" s="86"/>
      <c r="F69" s="86">
        <v>8668</v>
      </c>
      <c r="G69" s="86">
        <v>4547</v>
      </c>
      <c r="H69" s="86">
        <v>4121</v>
      </c>
      <c r="I69" s="86"/>
      <c r="J69" s="159"/>
      <c r="K69" s="159"/>
      <c r="L69" s="159"/>
      <c r="M69" s="82"/>
      <c r="N69" s="159"/>
      <c r="O69" s="159"/>
      <c r="P69" s="159"/>
    </row>
    <row r="70" spans="1:16" s="156" customFormat="1" ht="14.25" customHeight="1" x14ac:dyDescent="0.2">
      <c r="A70" s="81" t="s">
        <v>314</v>
      </c>
      <c r="B70" s="7">
        <v>9284</v>
      </c>
      <c r="C70" s="7">
        <v>3873</v>
      </c>
      <c r="D70" s="7">
        <v>5411</v>
      </c>
      <c r="E70" s="82"/>
      <c r="F70" s="82">
        <v>9284</v>
      </c>
      <c r="G70" s="82">
        <v>3873</v>
      </c>
      <c r="H70" s="82">
        <v>5411</v>
      </c>
      <c r="I70" s="7"/>
      <c r="J70" s="7"/>
      <c r="K70" s="7"/>
      <c r="L70" s="7"/>
      <c r="M70" s="7"/>
      <c r="N70" s="7"/>
      <c r="O70" s="7"/>
      <c r="P70" s="7"/>
    </row>
    <row r="71" spans="1:16" s="74" customFormat="1" ht="14.25" customHeight="1" x14ac:dyDescent="0.2">
      <c r="A71" s="81" t="s">
        <v>318</v>
      </c>
      <c r="B71" s="7">
        <v>61068</v>
      </c>
      <c r="C71" s="7">
        <v>26786</v>
      </c>
      <c r="D71" s="7">
        <v>34282</v>
      </c>
      <c r="E71" s="82">
        <v>0</v>
      </c>
      <c r="F71" s="82">
        <v>61046</v>
      </c>
      <c r="G71" s="82">
        <v>26784</v>
      </c>
      <c r="H71" s="82">
        <v>34262</v>
      </c>
      <c r="I71" s="82">
        <v>0</v>
      </c>
      <c r="J71" s="82">
        <v>22</v>
      </c>
      <c r="K71" s="82">
        <v>2</v>
      </c>
      <c r="L71" s="82">
        <v>20</v>
      </c>
      <c r="M71" s="82">
        <v>5335</v>
      </c>
      <c r="N71" s="159"/>
      <c r="O71" s="159"/>
      <c r="P71" s="159"/>
    </row>
    <row r="72" spans="1:16" s="74" customFormat="1" ht="14.25" customHeight="1" x14ac:dyDescent="0.2">
      <c r="A72" s="88" t="s">
        <v>173</v>
      </c>
      <c r="B72" s="90">
        <v>1231</v>
      </c>
      <c r="C72" s="90">
        <v>709</v>
      </c>
      <c r="D72" s="90">
        <v>522</v>
      </c>
      <c r="E72" s="90"/>
      <c r="F72" s="211"/>
      <c r="G72" s="211"/>
      <c r="H72" s="211"/>
      <c r="I72" s="90"/>
      <c r="J72" s="211"/>
      <c r="K72" s="211"/>
      <c r="L72" s="211"/>
      <c r="M72" s="90">
        <v>1231</v>
      </c>
      <c r="N72" s="90">
        <v>1231</v>
      </c>
      <c r="O72" s="90">
        <v>709</v>
      </c>
      <c r="P72" s="90">
        <v>522</v>
      </c>
    </row>
    <row r="73" spans="1:16" s="210" customFormat="1" ht="14.25" customHeight="1" x14ac:dyDescent="0.2">
      <c r="A73" s="88" t="s">
        <v>191</v>
      </c>
      <c r="B73" s="209">
        <v>3575</v>
      </c>
      <c r="C73" s="209">
        <v>1469</v>
      </c>
      <c r="D73" s="209">
        <v>2106</v>
      </c>
      <c r="E73" s="85"/>
      <c r="F73" s="85">
        <v>3575</v>
      </c>
      <c r="G73" s="85">
        <v>1469</v>
      </c>
      <c r="H73" s="85">
        <v>2106</v>
      </c>
      <c r="I73" s="85"/>
      <c r="J73" s="211"/>
      <c r="K73" s="211"/>
      <c r="L73" s="211"/>
      <c r="M73" s="90"/>
      <c r="N73" s="211"/>
      <c r="O73" s="211"/>
      <c r="P73" s="211"/>
    </row>
  </sheetData>
  <mergeCells count="18">
    <mergeCell ref="B8:P8"/>
    <mergeCell ref="B23:P23"/>
    <mergeCell ref="A40:P40"/>
    <mergeCell ref="A37:P39"/>
    <mergeCell ref="A58:A59"/>
    <mergeCell ref="B58:D58"/>
    <mergeCell ref="F58:H58"/>
    <mergeCell ref="J58:L58"/>
    <mergeCell ref="N58:P58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9:P21">
    <cfRule type="cellIs" dxfId="16" priority="2" operator="equal">
      <formula>0</formula>
    </cfRule>
  </conditionalFormatting>
  <conditionalFormatting sqref="B24:P36">
    <cfRule type="cellIs" dxfId="15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39370078740157483" bottom="0" header="0" footer="0"/>
  <pageSetup scale="88" orientation="landscape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33"/>
  <sheetViews>
    <sheetView showGridLines="0" zoomScaleNormal="100" zoomScaleSheetLayoutView="100" workbookViewId="0">
      <selection activeCell="G27" sqref="A27:L30"/>
    </sheetView>
  </sheetViews>
  <sheetFormatPr baseColWidth="10" defaultColWidth="11" defaultRowHeight="12.75" x14ac:dyDescent="0.2"/>
  <cols>
    <col min="1" max="1" width="22.875" style="207" customWidth="1"/>
    <col min="2" max="6" width="7.5" style="194" customWidth="1"/>
    <col min="7" max="8" width="7.875" style="194" customWidth="1"/>
    <col min="9" max="12" width="7.5" style="194" customWidth="1"/>
    <col min="13" max="16384" width="11" style="134"/>
  </cols>
  <sheetData>
    <row r="1" spans="1:13" s="197" customFormat="1" ht="15" x14ac:dyDescent="0.25">
      <c r="A1" s="806" t="s">
        <v>832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1:13" s="197" customFormat="1" ht="15" x14ac:dyDescent="0.25">
      <c r="A2" s="786" t="s">
        <v>346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353" t="s">
        <v>612</v>
      </c>
    </row>
    <row r="3" spans="1:13" s="197" customFormat="1" ht="15" x14ac:dyDescent="0.25">
      <c r="A3" s="806" t="s">
        <v>320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</row>
    <row r="4" spans="1:13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</row>
    <row r="5" spans="1:13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</row>
    <row r="6" spans="1:13" s="470" customFormat="1" ht="57.75" customHeight="1" x14ac:dyDescent="0.25">
      <c r="A6" s="715" t="s">
        <v>313</v>
      </c>
      <c r="B6" s="471" t="s">
        <v>0</v>
      </c>
      <c r="C6" s="467" t="s">
        <v>327</v>
      </c>
      <c r="D6" s="467" t="s">
        <v>332</v>
      </c>
      <c r="E6" s="467" t="s">
        <v>331</v>
      </c>
      <c r="F6" s="467" t="s">
        <v>988</v>
      </c>
      <c r="G6" s="467" t="s">
        <v>329</v>
      </c>
      <c r="H6" s="466" t="s">
        <v>635</v>
      </c>
      <c r="I6" s="467" t="s">
        <v>328</v>
      </c>
      <c r="J6" s="467" t="s">
        <v>636</v>
      </c>
      <c r="K6" s="466" t="s">
        <v>637</v>
      </c>
      <c r="L6" s="466" t="s">
        <v>173</v>
      </c>
    </row>
    <row r="7" spans="1:13" s="61" customFormat="1" ht="6.75" customHeight="1" x14ac:dyDescent="0.2">
      <c r="A7" s="219"/>
      <c r="B7" s="220"/>
      <c r="C7" s="221"/>
      <c r="D7" s="221"/>
      <c r="E7" s="221"/>
      <c r="F7" s="221"/>
      <c r="G7" s="221"/>
      <c r="H7" s="222"/>
      <c r="I7" s="221"/>
      <c r="J7" s="221"/>
      <c r="K7" s="222"/>
      <c r="L7" s="222"/>
    </row>
    <row r="8" spans="1:13" ht="15" customHeight="1" x14ac:dyDescent="0.2">
      <c r="A8" s="200" t="s">
        <v>0</v>
      </c>
      <c r="B8" s="745">
        <f>SUM(C8:L8)</f>
        <v>2021</v>
      </c>
      <c r="C8" s="745">
        <f t="shared" ref="C8:L8" si="0">SUM(C10:C27)</f>
        <v>286</v>
      </c>
      <c r="D8" s="745">
        <f t="shared" si="0"/>
        <v>952</v>
      </c>
      <c r="E8" s="745">
        <f t="shared" si="0"/>
        <v>4</v>
      </c>
      <c r="F8" s="745">
        <f t="shared" si="0"/>
        <v>1</v>
      </c>
      <c r="G8" s="745">
        <f t="shared" si="0"/>
        <v>653</v>
      </c>
      <c r="H8" s="745">
        <f t="shared" si="0"/>
        <v>33</v>
      </c>
      <c r="I8" s="745">
        <f t="shared" si="0"/>
        <v>22</v>
      </c>
      <c r="J8" s="745">
        <f t="shared" si="0"/>
        <v>11</v>
      </c>
      <c r="K8" s="745">
        <f t="shared" si="0"/>
        <v>57</v>
      </c>
      <c r="L8" s="745">
        <f t="shared" si="0"/>
        <v>2</v>
      </c>
    </row>
    <row r="9" spans="1:13" ht="6.75" customHeight="1" x14ac:dyDescent="0.2">
      <c r="A9" s="195"/>
      <c r="B9" s="746"/>
      <c r="C9" s="746"/>
      <c r="D9" s="746"/>
      <c r="E9" s="746"/>
      <c r="F9" s="746"/>
      <c r="G9" s="746"/>
      <c r="H9" s="746"/>
      <c r="I9" s="746"/>
      <c r="J9" s="746"/>
      <c r="K9" s="746"/>
      <c r="L9" s="746"/>
    </row>
    <row r="10" spans="1:13" x14ac:dyDescent="0.2">
      <c r="A10" s="195" t="s">
        <v>299</v>
      </c>
      <c r="B10" s="544">
        <f t="shared" ref="B10:B27" si="1">SUM(C10:L10)</f>
        <v>2</v>
      </c>
      <c r="C10" s="548">
        <v>1</v>
      </c>
      <c r="D10" s="548"/>
      <c r="E10" s="548"/>
      <c r="F10" s="548"/>
      <c r="G10" s="548">
        <v>1</v>
      </c>
      <c r="H10" s="548"/>
      <c r="I10" s="548"/>
      <c r="J10" s="747"/>
      <c r="K10" s="548"/>
      <c r="L10" s="548"/>
    </row>
    <row r="11" spans="1:13" x14ac:dyDescent="0.2">
      <c r="A11" s="195" t="s">
        <v>302</v>
      </c>
      <c r="B11" s="544">
        <f t="shared" si="1"/>
        <v>1</v>
      </c>
      <c r="C11" s="548"/>
      <c r="D11" s="548"/>
      <c r="E11" s="548"/>
      <c r="F11" s="548"/>
      <c r="G11" s="548"/>
      <c r="H11" s="548">
        <v>1</v>
      </c>
      <c r="I11" s="548"/>
      <c r="J11" s="747"/>
      <c r="K11" s="548"/>
      <c r="L11" s="548"/>
    </row>
    <row r="12" spans="1:13" x14ac:dyDescent="0.2">
      <c r="A12" s="195" t="s">
        <v>282</v>
      </c>
      <c r="B12" s="544">
        <f t="shared" si="1"/>
        <v>1</v>
      </c>
      <c r="C12" s="548"/>
      <c r="D12" s="548">
        <v>1</v>
      </c>
      <c r="E12" s="548"/>
      <c r="F12" s="548"/>
      <c r="G12" s="548"/>
      <c r="H12" s="548"/>
      <c r="I12" s="548"/>
      <c r="J12" s="747"/>
      <c r="K12" s="548"/>
      <c r="L12" s="548"/>
    </row>
    <row r="13" spans="1:13" x14ac:dyDescent="0.2">
      <c r="A13" s="204" t="s">
        <v>294</v>
      </c>
      <c r="B13" s="544">
        <f t="shared" si="1"/>
        <v>30</v>
      </c>
      <c r="C13" s="548">
        <v>7</v>
      </c>
      <c r="D13" s="548">
        <v>14</v>
      </c>
      <c r="E13" s="548"/>
      <c r="F13" s="548"/>
      <c r="G13" s="548">
        <v>9</v>
      </c>
      <c r="H13" s="548"/>
      <c r="I13" s="548"/>
      <c r="J13" s="747"/>
      <c r="K13" s="548"/>
      <c r="L13" s="548"/>
    </row>
    <row r="14" spans="1:13" x14ac:dyDescent="0.2">
      <c r="A14" s="195" t="s">
        <v>291</v>
      </c>
      <c r="B14" s="544">
        <f t="shared" si="1"/>
        <v>18</v>
      </c>
      <c r="C14" s="548">
        <v>7</v>
      </c>
      <c r="D14" s="548">
        <v>9</v>
      </c>
      <c r="E14" s="548"/>
      <c r="F14" s="548"/>
      <c r="G14" s="548">
        <v>2</v>
      </c>
      <c r="H14" s="548"/>
      <c r="I14" s="548"/>
      <c r="J14" s="747"/>
      <c r="K14" s="548"/>
      <c r="L14" s="548"/>
    </row>
    <row r="15" spans="1:13" x14ac:dyDescent="0.2">
      <c r="A15" s="204" t="s">
        <v>295</v>
      </c>
      <c r="B15" s="544">
        <f t="shared" si="1"/>
        <v>1</v>
      </c>
      <c r="C15" s="548"/>
      <c r="D15" s="548">
        <v>1</v>
      </c>
      <c r="E15" s="548"/>
      <c r="F15" s="548"/>
      <c r="G15" s="548"/>
      <c r="H15" s="548"/>
      <c r="I15" s="548"/>
      <c r="J15" s="747"/>
      <c r="K15" s="548"/>
      <c r="L15" s="548"/>
    </row>
    <row r="16" spans="1:13" x14ac:dyDescent="0.2">
      <c r="A16" s="195" t="s">
        <v>288</v>
      </c>
      <c r="B16" s="544">
        <f t="shared" si="1"/>
        <v>81</v>
      </c>
      <c r="C16" s="548">
        <v>13</v>
      </c>
      <c r="D16" s="548">
        <v>48</v>
      </c>
      <c r="E16" s="548"/>
      <c r="F16" s="548"/>
      <c r="G16" s="548">
        <v>18</v>
      </c>
      <c r="H16" s="548">
        <v>1</v>
      </c>
      <c r="I16" s="548">
        <v>1</v>
      </c>
      <c r="J16" s="747"/>
      <c r="K16" s="548"/>
      <c r="L16" s="548"/>
    </row>
    <row r="17" spans="1:16" x14ac:dyDescent="0.2">
      <c r="A17" s="204" t="s">
        <v>283</v>
      </c>
      <c r="B17" s="544">
        <f t="shared" si="1"/>
        <v>3</v>
      </c>
      <c r="C17" s="548"/>
      <c r="D17" s="548">
        <v>2</v>
      </c>
      <c r="E17" s="548"/>
      <c r="F17" s="548"/>
      <c r="G17" s="548">
        <v>1</v>
      </c>
      <c r="H17" s="548"/>
      <c r="I17" s="548"/>
      <c r="J17" s="747"/>
      <c r="K17" s="548"/>
      <c r="L17" s="548"/>
    </row>
    <row r="18" spans="1:16" x14ac:dyDescent="0.2">
      <c r="A18" s="195" t="s">
        <v>286</v>
      </c>
      <c r="B18" s="544">
        <f t="shared" si="1"/>
        <v>2</v>
      </c>
      <c r="C18" s="548"/>
      <c r="D18" s="548">
        <v>2</v>
      </c>
      <c r="E18" s="548"/>
      <c r="F18" s="548"/>
      <c r="G18" s="548"/>
      <c r="H18" s="548"/>
      <c r="I18" s="548"/>
      <c r="J18" s="747"/>
      <c r="K18" s="548"/>
      <c r="L18" s="548"/>
    </row>
    <row r="19" spans="1:16" x14ac:dyDescent="0.2">
      <c r="A19" s="195" t="s">
        <v>287</v>
      </c>
      <c r="B19" s="544">
        <f t="shared" si="1"/>
        <v>24</v>
      </c>
      <c r="C19" s="548">
        <v>4</v>
      </c>
      <c r="D19" s="548">
        <v>12</v>
      </c>
      <c r="E19" s="548"/>
      <c r="F19" s="548"/>
      <c r="G19" s="548">
        <v>7</v>
      </c>
      <c r="H19" s="548">
        <v>1</v>
      </c>
      <c r="I19" s="548"/>
      <c r="J19" s="747"/>
      <c r="K19" s="548"/>
      <c r="L19" s="548"/>
    </row>
    <row r="20" spans="1:16" x14ac:dyDescent="0.2">
      <c r="A20" s="195" t="s">
        <v>284</v>
      </c>
      <c r="B20" s="544">
        <f t="shared" si="1"/>
        <v>2</v>
      </c>
      <c r="C20" s="548">
        <v>1</v>
      </c>
      <c r="D20" s="548"/>
      <c r="E20" s="548"/>
      <c r="F20" s="548"/>
      <c r="G20" s="548"/>
      <c r="H20" s="548"/>
      <c r="I20" s="548">
        <v>1</v>
      </c>
      <c r="J20" s="747"/>
      <c r="K20" s="548"/>
      <c r="L20" s="548"/>
    </row>
    <row r="21" spans="1:16" x14ac:dyDescent="0.2">
      <c r="A21" s="195" t="s">
        <v>289</v>
      </c>
      <c r="B21" s="544">
        <f t="shared" si="1"/>
        <v>1610</v>
      </c>
      <c r="C21" s="548">
        <v>203</v>
      </c>
      <c r="D21" s="548">
        <v>715</v>
      </c>
      <c r="E21" s="548">
        <v>4</v>
      </c>
      <c r="F21" s="548">
        <v>1</v>
      </c>
      <c r="G21" s="548">
        <v>573</v>
      </c>
      <c r="H21" s="548">
        <v>28</v>
      </c>
      <c r="I21" s="548">
        <v>20</v>
      </c>
      <c r="J21" s="747">
        <v>10</v>
      </c>
      <c r="K21" s="548">
        <v>55</v>
      </c>
      <c r="L21" s="548">
        <v>1</v>
      </c>
    </row>
    <row r="22" spans="1:16" x14ac:dyDescent="0.2">
      <c r="A22" s="195" t="s">
        <v>290</v>
      </c>
      <c r="B22" s="544">
        <f t="shared" si="1"/>
        <v>18</v>
      </c>
      <c r="C22" s="548">
        <v>5</v>
      </c>
      <c r="D22" s="548">
        <v>11</v>
      </c>
      <c r="E22" s="548"/>
      <c r="F22" s="548"/>
      <c r="G22" s="548"/>
      <c r="H22" s="548"/>
      <c r="I22" s="548"/>
      <c r="J22" s="747"/>
      <c r="K22" s="548">
        <v>2</v>
      </c>
      <c r="L22" s="548"/>
    </row>
    <row r="23" spans="1:16" x14ac:dyDescent="0.2">
      <c r="A23" s="195" t="s">
        <v>296</v>
      </c>
      <c r="B23" s="544">
        <f t="shared" si="1"/>
        <v>1</v>
      </c>
      <c r="C23" s="548"/>
      <c r="D23" s="548"/>
      <c r="E23" s="548"/>
      <c r="F23" s="548"/>
      <c r="G23" s="548">
        <v>1</v>
      </c>
      <c r="H23" s="548"/>
      <c r="I23" s="548"/>
      <c r="J23" s="747"/>
      <c r="K23" s="548"/>
      <c r="L23" s="548"/>
    </row>
    <row r="24" spans="1:16" x14ac:dyDescent="0.2">
      <c r="A24" s="204" t="s">
        <v>293</v>
      </c>
      <c r="B24" s="544">
        <f t="shared" si="1"/>
        <v>3</v>
      </c>
      <c r="C24" s="548"/>
      <c r="D24" s="548">
        <v>3</v>
      </c>
      <c r="E24" s="548"/>
      <c r="F24" s="548"/>
      <c r="G24" s="548"/>
      <c r="H24" s="548"/>
      <c r="I24" s="548"/>
      <c r="J24" s="747"/>
      <c r="K24" s="548"/>
      <c r="L24" s="548"/>
    </row>
    <row r="25" spans="1:16" x14ac:dyDescent="0.2">
      <c r="A25" s="195" t="s">
        <v>301</v>
      </c>
      <c r="B25" s="544">
        <f t="shared" si="1"/>
        <v>2</v>
      </c>
      <c r="C25" s="548">
        <v>1</v>
      </c>
      <c r="D25" s="548">
        <v>1</v>
      </c>
      <c r="E25" s="548"/>
      <c r="F25" s="548"/>
      <c r="G25" s="548"/>
      <c r="H25" s="548"/>
      <c r="I25" s="548"/>
      <c r="J25" s="747"/>
      <c r="K25" s="548"/>
      <c r="L25" s="548"/>
    </row>
    <row r="26" spans="1:16" x14ac:dyDescent="0.2">
      <c r="A26" s="195" t="s">
        <v>303</v>
      </c>
      <c r="B26" s="544">
        <f t="shared" si="1"/>
        <v>220</v>
      </c>
      <c r="C26" s="548">
        <v>44</v>
      </c>
      <c r="D26" s="548">
        <v>131</v>
      </c>
      <c r="E26" s="548"/>
      <c r="F26" s="548"/>
      <c r="G26" s="548">
        <v>41</v>
      </c>
      <c r="H26" s="548">
        <v>2</v>
      </c>
      <c r="I26" s="548"/>
      <c r="J26" s="747">
        <v>1</v>
      </c>
      <c r="K26" s="548"/>
      <c r="L26" s="548">
        <v>1</v>
      </c>
    </row>
    <row r="27" spans="1:16" ht="13.5" thickBot="1" x14ac:dyDescent="0.25">
      <c r="A27" s="204" t="s">
        <v>311</v>
      </c>
      <c r="B27" s="544">
        <f t="shared" si="1"/>
        <v>2</v>
      </c>
      <c r="C27" s="548"/>
      <c r="D27" s="548">
        <v>2</v>
      </c>
      <c r="E27" s="548"/>
      <c r="F27" s="548"/>
      <c r="G27" s="548"/>
      <c r="H27" s="548"/>
      <c r="I27" s="548"/>
      <c r="J27" s="747"/>
      <c r="K27" s="548"/>
      <c r="L27" s="548"/>
    </row>
    <row r="28" spans="1:16" s="74" customFormat="1" ht="17.25" customHeight="1" x14ac:dyDescent="0.2">
      <c r="A28" s="829" t="s">
        <v>987</v>
      </c>
      <c r="B28" s="829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756"/>
      <c r="N28" s="756"/>
      <c r="O28" s="756"/>
      <c r="P28" s="756"/>
    </row>
    <row r="29" spans="1:16" s="74" customFormat="1" ht="15" customHeight="1" x14ac:dyDescent="0.2">
      <c r="A29" s="825"/>
      <c r="B29" s="825"/>
      <c r="C29" s="825"/>
      <c r="D29" s="825"/>
      <c r="E29" s="825"/>
      <c r="F29" s="825"/>
      <c r="G29" s="825"/>
      <c r="H29" s="825"/>
      <c r="I29" s="825"/>
      <c r="J29" s="825"/>
      <c r="K29" s="825"/>
      <c r="L29" s="825"/>
      <c r="M29" s="756"/>
      <c r="N29" s="756"/>
      <c r="O29" s="756"/>
      <c r="P29" s="756"/>
    </row>
    <row r="30" spans="1:16" s="74" customFormat="1" ht="15" customHeight="1" x14ac:dyDescent="0.2">
      <c r="A30" s="825"/>
      <c r="B30" s="825"/>
      <c r="C30" s="825"/>
      <c r="D30" s="825"/>
      <c r="E30" s="825"/>
      <c r="F30" s="825"/>
      <c r="G30" s="825"/>
      <c r="H30" s="825"/>
      <c r="I30" s="825"/>
      <c r="J30" s="825"/>
      <c r="K30" s="825"/>
      <c r="L30" s="825"/>
      <c r="M30" s="756"/>
      <c r="N30" s="756"/>
      <c r="O30" s="756"/>
      <c r="P30" s="756"/>
    </row>
    <row r="31" spans="1:16" s="215" customFormat="1" ht="28.5" customHeight="1" x14ac:dyDescent="0.2">
      <c r="A31" s="825" t="s">
        <v>384</v>
      </c>
      <c r="B31" s="825"/>
      <c r="C31" s="825"/>
      <c r="D31" s="825"/>
      <c r="E31" s="825"/>
      <c r="F31" s="825"/>
      <c r="G31" s="825"/>
      <c r="H31" s="825"/>
      <c r="I31" s="825"/>
      <c r="J31" s="825"/>
      <c r="K31" s="825"/>
      <c r="L31" s="825"/>
    </row>
    <row r="32" spans="1:16" s="364" customFormat="1" ht="15" customHeight="1" x14ac:dyDescent="0.2">
      <c r="A32" s="375" t="s">
        <v>338</v>
      </c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</row>
    <row r="33" spans="1:12" s="371" customFormat="1" ht="15" customHeight="1" x14ac:dyDescent="0.2">
      <c r="A33" s="35" t="s">
        <v>24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</row>
  </sheetData>
  <mergeCells count="7">
    <mergeCell ref="A1:L1"/>
    <mergeCell ref="A3:L3"/>
    <mergeCell ref="A4:L4"/>
    <mergeCell ref="A5:L5"/>
    <mergeCell ref="A31:L31"/>
    <mergeCell ref="A2:L2"/>
    <mergeCell ref="A28:L30"/>
  </mergeCells>
  <conditionalFormatting sqref="B10:L27">
    <cfRule type="cellIs" dxfId="14" priority="1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39"/>
  <sheetViews>
    <sheetView showGridLines="0" zoomScaleNormal="100" zoomScaleSheetLayoutView="100" workbookViewId="0">
      <selection activeCell="G12" sqref="G12"/>
    </sheetView>
  </sheetViews>
  <sheetFormatPr baseColWidth="10" defaultColWidth="11" defaultRowHeight="12.75" x14ac:dyDescent="0.2"/>
  <cols>
    <col min="1" max="1" width="15.875" style="207" customWidth="1"/>
    <col min="2" max="6" width="7.5" style="194" customWidth="1"/>
    <col min="7" max="8" width="7.875" style="194" customWidth="1"/>
    <col min="9" max="12" width="7.5" style="194" customWidth="1"/>
    <col min="13" max="16384" width="11" style="134"/>
  </cols>
  <sheetData>
    <row r="1" spans="1:13" s="197" customFormat="1" ht="15" x14ac:dyDescent="0.25">
      <c r="A1" s="806" t="s">
        <v>831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</row>
    <row r="2" spans="1:13" s="197" customFormat="1" ht="15" x14ac:dyDescent="0.25">
      <c r="A2" s="786" t="s">
        <v>346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353" t="s">
        <v>612</v>
      </c>
    </row>
    <row r="3" spans="1:13" s="197" customFormat="1" ht="15" x14ac:dyDescent="0.25">
      <c r="A3" s="806" t="s">
        <v>333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</row>
    <row r="4" spans="1:13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  <c r="I4" s="805"/>
      <c r="J4" s="805"/>
      <c r="K4" s="805"/>
      <c r="L4" s="805"/>
    </row>
    <row r="5" spans="1:13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</row>
    <row r="6" spans="1:13" s="470" customFormat="1" ht="57.75" customHeight="1" x14ac:dyDescent="0.25">
      <c r="A6" s="730" t="s">
        <v>49</v>
      </c>
      <c r="B6" s="471" t="s">
        <v>0</v>
      </c>
      <c r="C6" s="467" t="s">
        <v>327</v>
      </c>
      <c r="D6" s="467" t="s">
        <v>332</v>
      </c>
      <c r="E6" s="467" t="s">
        <v>331</v>
      </c>
      <c r="F6" s="467" t="s">
        <v>988</v>
      </c>
      <c r="G6" s="467" t="s">
        <v>329</v>
      </c>
      <c r="H6" s="466" t="s">
        <v>635</v>
      </c>
      <c r="I6" s="467" t="s">
        <v>328</v>
      </c>
      <c r="J6" s="467" t="s">
        <v>636</v>
      </c>
      <c r="K6" s="466" t="s">
        <v>637</v>
      </c>
      <c r="L6" s="466" t="s">
        <v>173</v>
      </c>
    </row>
    <row r="7" spans="1:13" s="61" customFormat="1" ht="6.75" customHeight="1" x14ac:dyDescent="0.2">
      <c r="A7" s="219"/>
      <c r="B7" s="220"/>
      <c r="C7" s="221"/>
      <c r="D7" s="221"/>
      <c r="E7" s="221"/>
      <c r="F7" s="221"/>
      <c r="G7" s="221"/>
      <c r="H7" s="222"/>
      <c r="I7" s="221"/>
      <c r="J7" s="221"/>
      <c r="K7" s="222"/>
      <c r="L7" s="222"/>
    </row>
    <row r="8" spans="1:13" ht="15" customHeight="1" x14ac:dyDescent="0.2">
      <c r="A8" s="200" t="s">
        <v>0</v>
      </c>
      <c r="B8" s="201">
        <f>SUM(C8:L8)</f>
        <v>2021</v>
      </c>
      <c r="C8" s="201">
        <f t="shared" ref="C8:L8" si="0">SUM(C10:C36)</f>
        <v>286</v>
      </c>
      <c r="D8" s="201">
        <f t="shared" si="0"/>
        <v>952</v>
      </c>
      <c r="E8" s="201">
        <f t="shared" si="0"/>
        <v>4</v>
      </c>
      <c r="F8" s="201">
        <f t="shared" si="0"/>
        <v>1</v>
      </c>
      <c r="G8" s="201">
        <f t="shared" si="0"/>
        <v>653</v>
      </c>
      <c r="H8" s="201">
        <f t="shared" si="0"/>
        <v>33</v>
      </c>
      <c r="I8" s="201">
        <f t="shared" si="0"/>
        <v>22</v>
      </c>
      <c r="J8" s="201">
        <f t="shared" si="0"/>
        <v>11</v>
      </c>
      <c r="K8" s="201">
        <f t="shared" si="0"/>
        <v>57</v>
      </c>
      <c r="L8" s="201">
        <f t="shared" si="0"/>
        <v>2</v>
      </c>
    </row>
    <row r="9" spans="1:13" ht="6.75" customHeight="1" x14ac:dyDescent="0.2">
      <c r="A9" s="195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13" x14ac:dyDescent="0.2">
      <c r="A10" s="54" t="s">
        <v>54</v>
      </c>
      <c r="B10" s="192">
        <f t="shared" ref="B10:B36" si="1">SUM(C10:L10)</f>
        <v>207</v>
      </c>
      <c r="C10" s="202">
        <v>32</v>
      </c>
      <c r="D10" s="202">
        <v>125</v>
      </c>
      <c r="E10" s="202"/>
      <c r="F10" s="202"/>
      <c r="G10" s="202">
        <v>47</v>
      </c>
      <c r="H10" s="202">
        <v>0</v>
      </c>
      <c r="I10" s="202">
        <v>0</v>
      </c>
      <c r="J10" s="202">
        <v>1</v>
      </c>
      <c r="K10" s="202">
        <v>2</v>
      </c>
      <c r="L10" s="202">
        <v>0</v>
      </c>
    </row>
    <row r="11" spans="1:13" x14ac:dyDescent="0.2">
      <c r="A11" s="54" t="s">
        <v>61</v>
      </c>
      <c r="B11" s="192">
        <f t="shared" si="1"/>
        <v>87</v>
      </c>
      <c r="C11" s="202">
        <v>17</v>
      </c>
      <c r="D11" s="202">
        <v>42</v>
      </c>
      <c r="E11" s="202"/>
      <c r="F11" s="202"/>
      <c r="G11" s="202">
        <v>25</v>
      </c>
      <c r="H11" s="202">
        <v>2</v>
      </c>
      <c r="I11" s="202">
        <v>0</v>
      </c>
      <c r="J11" s="202"/>
      <c r="K11" s="202">
        <v>0</v>
      </c>
      <c r="L11" s="202">
        <v>1</v>
      </c>
    </row>
    <row r="12" spans="1:13" x14ac:dyDescent="0.2">
      <c r="A12" s="54" t="s">
        <v>31</v>
      </c>
      <c r="B12" s="192">
        <f t="shared" si="1"/>
        <v>281</v>
      </c>
      <c r="C12" s="202">
        <v>42</v>
      </c>
      <c r="D12" s="202">
        <v>93</v>
      </c>
      <c r="E12" s="202"/>
      <c r="F12" s="202">
        <v>0</v>
      </c>
      <c r="G12" s="202">
        <v>129</v>
      </c>
      <c r="H12" s="202">
        <v>1</v>
      </c>
      <c r="I12" s="202">
        <v>3</v>
      </c>
      <c r="J12" s="202">
        <v>9</v>
      </c>
      <c r="K12" s="202">
        <v>4</v>
      </c>
      <c r="L12" s="202"/>
    </row>
    <row r="13" spans="1:13" x14ac:dyDescent="0.2">
      <c r="A13" s="54" t="s">
        <v>62</v>
      </c>
      <c r="B13" s="192">
        <f t="shared" si="1"/>
        <v>80</v>
      </c>
      <c r="C13" s="202">
        <v>15</v>
      </c>
      <c r="D13" s="202">
        <v>45</v>
      </c>
      <c r="E13" s="202">
        <v>1</v>
      </c>
      <c r="F13" s="202"/>
      <c r="G13" s="202">
        <v>15</v>
      </c>
      <c r="H13" s="202">
        <v>3</v>
      </c>
      <c r="I13" s="202">
        <v>1</v>
      </c>
      <c r="J13" s="202"/>
      <c r="K13" s="202">
        <v>0</v>
      </c>
      <c r="L13" s="202">
        <v>0</v>
      </c>
    </row>
    <row r="14" spans="1:13" x14ac:dyDescent="0.2">
      <c r="A14" s="54" t="s">
        <v>63</v>
      </c>
      <c r="B14" s="192">
        <f t="shared" si="1"/>
        <v>8</v>
      </c>
      <c r="C14" s="202">
        <v>2</v>
      </c>
      <c r="D14" s="202">
        <v>5</v>
      </c>
      <c r="E14" s="202"/>
      <c r="F14" s="202"/>
      <c r="G14" s="202">
        <v>1</v>
      </c>
      <c r="H14" s="202">
        <v>0</v>
      </c>
      <c r="I14" s="202">
        <v>0</v>
      </c>
      <c r="J14" s="202"/>
      <c r="K14" s="202">
        <v>0</v>
      </c>
      <c r="L14" s="202"/>
    </row>
    <row r="15" spans="1:13" x14ac:dyDescent="0.2">
      <c r="A15" s="54" t="s">
        <v>64</v>
      </c>
      <c r="B15" s="192">
        <f t="shared" si="1"/>
        <v>1</v>
      </c>
      <c r="C15" s="202">
        <v>0</v>
      </c>
      <c r="D15" s="202">
        <v>1</v>
      </c>
      <c r="E15" s="202"/>
      <c r="F15" s="202"/>
      <c r="G15" s="202">
        <v>0</v>
      </c>
      <c r="H15" s="202">
        <v>0</v>
      </c>
      <c r="I15" s="202">
        <v>0</v>
      </c>
      <c r="J15" s="202"/>
      <c r="K15" s="202">
        <v>0</v>
      </c>
      <c r="L15" s="202">
        <v>0</v>
      </c>
    </row>
    <row r="16" spans="1:13" x14ac:dyDescent="0.2">
      <c r="A16" s="54" t="s">
        <v>84</v>
      </c>
      <c r="B16" s="192">
        <f t="shared" si="1"/>
        <v>5</v>
      </c>
      <c r="C16" s="202">
        <v>0</v>
      </c>
      <c r="D16" s="202">
        <v>4</v>
      </c>
      <c r="E16" s="202"/>
      <c r="F16" s="202"/>
      <c r="G16" s="202">
        <v>1</v>
      </c>
      <c r="H16" s="202">
        <v>0</v>
      </c>
      <c r="I16" s="202">
        <v>0</v>
      </c>
      <c r="J16" s="202"/>
      <c r="K16" s="202"/>
      <c r="L16" s="202"/>
    </row>
    <row r="17" spans="1:12" x14ac:dyDescent="0.2">
      <c r="A17" s="54" t="s">
        <v>55</v>
      </c>
      <c r="B17" s="192">
        <f t="shared" si="1"/>
        <v>295</v>
      </c>
      <c r="C17" s="202">
        <v>47</v>
      </c>
      <c r="D17" s="202">
        <v>173</v>
      </c>
      <c r="E17" s="202"/>
      <c r="F17" s="202"/>
      <c r="G17" s="202">
        <v>57</v>
      </c>
      <c r="H17" s="202">
        <v>15</v>
      </c>
      <c r="I17" s="202">
        <v>2</v>
      </c>
      <c r="J17" s="202">
        <v>1</v>
      </c>
      <c r="K17" s="202">
        <v>0</v>
      </c>
      <c r="L17" s="202">
        <v>0</v>
      </c>
    </row>
    <row r="18" spans="1:12" x14ac:dyDescent="0.2">
      <c r="A18" s="54" t="s">
        <v>65</v>
      </c>
      <c r="B18" s="192">
        <f t="shared" si="1"/>
        <v>40</v>
      </c>
      <c r="C18" s="202">
        <v>9</v>
      </c>
      <c r="D18" s="202">
        <v>22</v>
      </c>
      <c r="E18" s="202"/>
      <c r="F18" s="202"/>
      <c r="G18" s="202">
        <v>6</v>
      </c>
      <c r="H18" s="202">
        <v>1</v>
      </c>
      <c r="I18" s="202">
        <v>0</v>
      </c>
      <c r="J18" s="202"/>
      <c r="K18" s="202">
        <v>1</v>
      </c>
      <c r="L18" s="202">
        <v>1</v>
      </c>
    </row>
    <row r="19" spans="1:12" x14ac:dyDescent="0.2">
      <c r="A19" s="54" t="s">
        <v>66</v>
      </c>
      <c r="B19" s="192">
        <f t="shared" si="1"/>
        <v>64</v>
      </c>
      <c r="C19" s="202">
        <v>4</v>
      </c>
      <c r="D19" s="202">
        <v>20</v>
      </c>
      <c r="E19" s="202">
        <v>3</v>
      </c>
      <c r="F19" s="202"/>
      <c r="G19" s="202">
        <v>25</v>
      </c>
      <c r="H19" s="202">
        <v>0</v>
      </c>
      <c r="I19" s="202">
        <v>12</v>
      </c>
      <c r="J19" s="202"/>
      <c r="K19" s="202">
        <v>0</v>
      </c>
      <c r="L19" s="202">
        <v>0</v>
      </c>
    </row>
    <row r="20" spans="1:12" x14ac:dyDescent="0.2">
      <c r="A20" s="54" t="s">
        <v>67</v>
      </c>
      <c r="B20" s="192">
        <f t="shared" si="1"/>
        <v>158</v>
      </c>
      <c r="C20" s="202">
        <v>12</v>
      </c>
      <c r="D20" s="202">
        <v>95</v>
      </c>
      <c r="E20" s="202"/>
      <c r="F20" s="202"/>
      <c r="G20" s="202">
        <v>50</v>
      </c>
      <c r="H20" s="202">
        <v>0</v>
      </c>
      <c r="I20" s="202">
        <v>0</v>
      </c>
      <c r="J20" s="202"/>
      <c r="K20" s="202">
        <v>1</v>
      </c>
      <c r="L20" s="202">
        <v>0</v>
      </c>
    </row>
    <row r="21" spans="1:12" x14ac:dyDescent="0.2">
      <c r="A21" s="53" t="s">
        <v>32</v>
      </c>
      <c r="B21" s="192">
        <f t="shared" si="1"/>
        <v>79</v>
      </c>
      <c r="C21" s="202">
        <v>12</v>
      </c>
      <c r="D21" s="202">
        <v>16</v>
      </c>
      <c r="E21" s="202"/>
      <c r="F21" s="202">
        <v>0</v>
      </c>
      <c r="G21" s="202">
        <v>48</v>
      </c>
      <c r="H21" s="202">
        <v>0</v>
      </c>
      <c r="I21" s="202">
        <v>3</v>
      </c>
      <c r="J21" s="202">
        <v>0</v>
      </c>
      <c r="K21" s="202"/>
      <c r="L21" s="202">
        <v>0</v>
      </c>
    </row>
    <row r="22" spans="1:12" x14ac:dyDescent="0.2">
      <c r="A22" s="54" t="s">
        <v>68</v>
      </c>
      <c r="B22" s="192">
        <f t="shared" si="1"/>
        <v>20</v>
      </c>
      <c r="C22" s="202">
        <v>1</v>
      </c>
      <c r="D22" s="202">
        <v>18</v>
      </c>
      <c r="E22" s="202"/>
      <c r="F22" s="202"/>
      <c r="G22" s="202">
        <v>1</v>
      </c>
      <c r="H22" s="202">
        <v>0</v>
      </c>
      <c r="I22" s="202">
        <v>0</v>
      </c>
      <c r="J22" s="202"/>
      <c r="K22" s="202">
        <v>0</v>
      </c>
      <c r="L22" s="202">
        <v>0</v>
      </c>
    </row>
    <row r="23" spans="1:12" x14ac:dyDescent="0.2">
      <c r="A23" s="54" t="s">
        <v>33</v>
      </c>
      <c r="B23" s="192">
        <f t="shared" si="1"/>
        <v>273</v>
      </c>
      <c r="C23" s="202">
        <v>40</v>
      </c>
      <c r="D23" s="202">
        <v>87</v>
      </c>
      <c r="E23" s="202"/>
      <c r="F23" s="202">
        <v>1</v>
      </c>
      <c r="G23" s="202">
        <v>144</v>
      </c>
      <c r="H23" s="202">
        <v>1</v>
      </c>
      <c r="I23" s="202">
        <v>0</v>
      </c>
      <c r="J23" s="202">
        <v>0</v>
      </c>
      <c r="K23" s="202"/>
      <c r="L23" s="202">
        <v>0</v>
      </c>
    </row>
    <row r="24" spans="1:12" x14ac:dyDescent="0.2">
      <c r="A24" s="54" t="s">
        <v>218</v>
      </c>
      <c r="B24" s="192">
        <f t="shared" si="1"/>
        <v>61</v>
      </c>
      <c r="C24" s="202">
        <v>6</v>
      </c>
      <c r="D24" s="202">
        <v>15</v>
      </c>
      <c r="E24" s="202"/>
      <c r="F24" s="202"/>
      <c r="G24" s="202">
        <v>36</v>
      </c>
      <c r="H24" s="202">
        <v>0</v>
      </c>
      <c r="I24" s="202"/>
      <c r="J24" s="202"/>
      <c r="K24" s="202">
        <v>4</v>
      </c>
      <c r="L24" s="202"/>
    </row>
    <row r="25" spans="1:12" x14ac:dyDescent="0.2">
      <c r="A25" s="54" t="s">
        <v>56</v>
      </c>
      <c r="B25" s="192">
        <f t="shared" si="1"/>
        <v>15</v>
      </c>
      <c r="C25" s="202">
        <v>1</v>
      </c>
      <c r="D25" s="202">
        <v>9</v>
      </c>
      <c r="E25" s="202"/>
      <c r="F25" s="202"/>
      <c r="G25" s="202">
        <v>4</v>
      </c>
      <c r="H25" s="202">
        <v>1</v>
      </c>
      <c r="I25" s="202">
        <v>0</v>
      </c>
      <c r="J25" s="202">
        <v>0</v>
      </c>
      <c r="K25" s="202"/>
      <c r="L25" s="202"/>
    </row>
    <row r="26" spans="1:12" x14ac:dyDescent="0.2">
      <c r="A26" s="54" t="s">
        <v>70</v>
      </c>
      <c r="B26" s="192">
        <f t="shared" si="1"/>
        <v>76</v>
      </c>
      <c r="C26" s="202">
        <v>15</v>
      </c>
      <c r="D26" s="202">
        <v>56</v>
      </c>
      <c r="E26" s="202"/>
      <c r="F26" s="202"/>
      <c r="G26" s="202">
        <v>2</v>
      </c>
      <c r="H26" s="202">
        <v>0</v>
      </c>
      <c r="I26" s="202">
        <v>0</v>
      </c>
      <c r="J26" s="202"/>
      <c r="K26" s="202">
        <v>3</v>
      </c>
      <c r="L26" s="202"/>
    </row>
    <row r="27" spans="1:12" x14ac:dyDescent="0.2">
      <c r="A27" s="54" t="s">
        <v>71</v>
      </c>
      <c r="B27" s="192">
        <f t="shared" si="1"/>
        <v>79</v>
      </c>
      <c r="C27" s="202">
        <v>3</v>
      </c>
      <c r="D27" s="202">
        <v>14</v>
      </c>
      <c r="E27" s="202"/>
      <c r="F27" s="202"/>
      <c r="G27" s="202">
        <v>38</v>
      </c>
      <c r="H27" s="202">
        <v>9</v>
      </c>
      <c r="I27" s="202">
        <v>0</v>
      </c>
      <c r="J27" s="202"/>
      <c r="K27" s="202">
        <v>15</v>
      </c>
      <c r="L27" s="202"/>
    </row>
    <row r="28" spans="1:12" x14ac:dyDescent="0.2">
      <c r="A28" s="54" t="s">
        <v>57</v>
      </c>
      <c r="B28" s="192">
        <f t="shared" si="1"/>
        <v>18</v>
      </c>
      <c r="C28" s="202">
        <v>3</v>
      </c>
      <c r="D28" s="202">
        <v>14</v>
      </c>
      <c r="E28" s="202"/>
      <c r="F28" s="202"/>
      <c r="G28" s="202">
        <v>0</v>
      </c>
      <c r="H28" s="202">
        <v>0</v>
      </c>
      <c r="I28" s="202">
        <v>0</v>
      </c>
      <c r="J28" s="202">
        <v>0</v>
      </c>
      <c r="K28" s="202">
        <v>1</v>
      </c>
      <c r="L28" s="202"/>
    </row>
    <row r="29" spans="1:12" x14ac:dyDescent="0.2">
      <c r="A29" s="54" t="s">
        <v>58</v>
      </c>
      <c r="B29" s="192">
        <f t="shared" si="1"/>
        <v>7</v>
      </c>
      <c r="C29" s="202">
        <v>0</v>
      </c>
      <c r="D29" s="202">
        <v>6</v>
      </c>
      <c r="E29" s="202"/>
      <c r="F29" s="202"/>
      <c r="G29" s="202">
        <v>1</v>
      </c>
      <c r="H29" s="202">
        <v>0</v>
      </c>
      <c r="I29" s="202">
        <v>0</v>
      </c>
      <c r="J29" s="202">
        <v>0</v>
      </c>
      <c r="K29" s="202">
        <v>0</v>
      </c>
      <c r="L29" s="202"/>
    </row>
    <row r="30" spans="1:12" x14ac:dyDescent="0.2">
      <c r="A30" s="54" t="s">
        <v>59</v>
      </c>
      <c r="B30" s="192">
        <f t="shared" si="1"/>
        <v>33</v>
      </c>
      <c r="C30" s="202">
        <v>6</v>
      </c>
      <c r="D30" s="202">
        <v>21</v>
      </c>
      <c r="E30" s="202"/>
      <c r="F30" s="202"/>
      <c r="G30" s="202">
        <v>6</v>
      </c>
      <c r="H30" s="202">
        <v>0</v>
      </c>
      <c r="I30" s="202">
        <v>0</v>
      </c>
      <c r="J30" s="202">
        <v>0</v>
      </c>
      <c r="K30" s="202">
        <v>0</v>
      </c>
      <c r="L30" s="202"/>
    </row>
    <row r="31" spans="1:12" x14ac:dyDescent="0.2">
      <c r="A31" s="54" t="s">
        <v>85</v>
      </c>
      <c r="B31" s="192">
        <f t="shared" si="1"/>
        <v>17</v>
      </c>
      <c r="C31" s="202">
        <v>4</v>
      </c>
      <c r="D31" s="202">
        <v>13</v>
      </c>
      <c r="E31" s="202"/>
      <c r="F31" s="202"/>
      <c r="G31" s="202">
        <v>0</v>
      </c>
      <c r="H31" s="202">
        <v>0</v>
      </c>
      <c r="I31" s="202">
        <v>0</v>
      </c>
      <c r="J31" s="202"/>
      <c r="K31" s="202"/>
      <c r="L31" s="202"/>
    </row>
    <row r="32" spans="1:12" x14ac:dyDescent="0.2">
      <c r="A32" s="54" t="s">
        <v>72</v>
      </c>
      <c r="B32" s="192">
        <f t="shared" si="1"/>
        <v>14</v>
      </c>
      <c r="C32" s="202">
        <v>2</v>
      </c>
      <c r="D32" s="202">
        <v>10</v>
      </c>
      <c r="E32" s="202"/>
      <c r="F32" s="202"/>
      <c r="G32" s="202">
        <v>2</v>
      </c>
      <c r="H32" s="202">
        <v>0</v>
      </c>
      <c r="I32" s="202">
        <v>0</v>
      </c>
      <c r="J32" s="202"/>
      <c r="K32" s="202">
        <v>0</v>
      </c>
      <c r="L32" s="202"/>
    </row>
    <row r="33" spans="1:15" x14ac:dyDescent="0.2">
      <c r="A33" s="54" t="s">
        <v>73</v>
      </c>
      <c r="B33" s="192">
        <f t="shared" si="1"/>
        <v>16</v>
      </c>
      <c r="C33" s="202">
        <v>6</v>
      </c>
      <c r="D33" s="202">
        <v>5</v>
      </c>
      <c r="E33" s="202"/>
      <c r="F33" s="202"/>
      <c r="G33" s="202">
        <v>5</v>
      </c>
      <c r="H33" s="202">
        <v>0</v>
      </c>
      <c r="I33" s="202"/>
      <c r="J33" s="202"/>
      <c r="K33" s="202">
        <v>0</v>
      </c>
      <c r="L33" s="202"/>
    </row>
    <row r="34" spans="1:15" x14ac:dyDescent="0.2">
      <c r="A34" s="54" t="s">
        <v>74</v>
      </c>
      <c r="B34" s="192">
        <f t="shared" si="1"/>
        <v>32</v>
      </c>
      <c r="C34" s="202">
        <v>6</v>
      </c>
      <c r="D34" s="202">
        <v>19</v>
      </c>
      <c r="E34" s="202"/>
      <c r="F34" s="202"/>
      <c r="G34" s="202">
        <v>7</v>
      </c>
      <c r="H34" s="202">
        <v>0</v>
      </c>
      <c r="I34" s="202">
        <v>0</v>
      </c>
      <c r="J34" s="202"/>
      <c r="K34" s="202">
        <v>0</v>
      </c>
      <c r="L34" s="202"/>
    </row>
    <row r="35" spans="1:15" x14ac:dyDescent="0.2">
      <c r="A35" s="54" t="s">
        <v>75</v>
      </c>
      <c r="B35" s="192">
        <f t="shared" si="1"/>
        <v>16</v>
      </c>
      <c r="C35" s="202">
        <v>1</v>
      </c>
      <c r="D35" s="202">
        <v>11</v>
      </c>
      <c r="E35" s="202"/>
      <c r="F35" s="202"/>
      <c r="G35" s="202">
        <v>3</v>
      </c>
      <c r="H35" s="202">
        <v>0</v>
      </c>
      <c r="I35" s="202">
        <v>0</v>
      </c>
      <c r="J35" s="202"/>
      <c r="K35" s="202">
        <v>1</v>
      </c>
      <c r="L35" s="202"/>
    </row>
    <row r="36" spans="1:15" ht="13.5" thickBot="1" x14ac:dyDescent="0.25">
      <c r="A36" s="58" t="s">
        <v>76</v>
      </c>
      <c r="B36" s="192">
        <f t="shared" si="1"/>
        <v>39</v>
      </c>
      <c r="C36" s="206">
        <v>0</v>
      </c>
      <c r="D36" s="206">
        <v>13</v>
      </c>
      <c r="E36" s="206"/>
      <c r="F36" s="206"/>
      <c r="G36" s="206">
        <v>0</v>
      </c>
      <c r="H36" s="206">
        <v>0</v>
      </c>
      <c r="I36" s="206">
        <v>1</v>
      </c>
      <c r="J36" s="206"/>
      <c r="K36" s="206">
        <v>25</v>
      </c>
      <c r="L36" s="206"/>
    </row>
    <row r="37" spans="1:15" s="215" customFormat="1" ht="28.5" customHeight="1" x14ac:dyDescent="0.2">
      <c r="A37" s="829" t="s">
        <v>345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</row>
    <row r="38" spans="1:15" s="74" customFormat="1" ht="15" customHeight="1" x14ac:dyDescent="0.2">
      <c r="A38" s="375" t="s">
        <v>338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224"/>
      <c r="N38" s="224"/>
      <c r="O38" s="224"/>
    </row>
    <row r="39" spans="1:15" ht="15" customHeight="1" x14ac:dyDescent="0.2">
      <c r="A39" s="35" t="s">
        <v>24</v>
      </c>
      <c r="B39" s="378"/>
      <c r="C39" s="378"/>
      <c r="D39" s="378"/>
      <c r="E39" s="378"/>
      <c r="F39" s="378"/>
      <c r="G39" s="378"/>
      <c r="H39" s="378"/>
      <c r="I39" s="378"/>
      <c r="J39" s="378"/>
      <c r="K39" s="378"/>
      <c r="L39" s="378"/>
    </row>
  </sheetData>
  <mergeCells count="6">
    <mergeCell ref="A37:L37"/>
    <mergeCell ref="A1:L1"/>
    <mergeCell ref="A2:L2"/>
    <mergeCell ref="A3:L3"/>
    <mergeCell ref="A4:L4"/>
    <mergeCell ref="A5:L5"/>
  </mergeCells>
  <conditionalFormatting sqref="C10:L36">
    <cfRule type="cellIs" dxfId="13" priority="1" operator="equal">
      <formula>0</formula>
    </cfRule>
  </conditionalFormatting>
  <hyperlinks>
    <hyperlink ref="M2" location="Contenido!A1" display="Contenido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639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Q66"/>
  <sheetViews>
    <sheetView showGridLines="0" zoomScaleNormal="100" zoomScaleSheetLayoutView="100" workbookViewId="0">
      <selection activeCell="A37" sqref="A37:P39"/>
    </sheetView>
  </sheetViews>
  <sheetFormatPr baseColWidth="10" defaultColWidth="7.625" defaultRowHeight="12.75" x14ac:dyDescent="0.2"/>
  <cols>
    <col min="1" max="1" width="37.25" style="3" customWidth="1"/>
    <col min="2" max="2" width="7.75" style="1" customWidth="1"/>
    <col min="3" max="4" width="7.625" style="1" customWidth="1"/>
    <col min="5" max="5" width="1" style="1" customWidth="1"/>
    <col min="6" max="8" width="7.625" style="1" customWidth="1"/>
    <col min="9" max="9" width="1" style="1" customWidth="1"/>
    <col min="10" max="12" width="7.625" style="1" customWidth="1"/>
    <col min="13" max="13" width="1" style="1" customWidth="1"/>
    <col min="14" max="16" width="7.625" style="1" customWidth="1"/>
    <col min="17" max="17" width="9" style="1" customWidth="1"/>
    <col min="18" max="16384" width="7.625" style="1"/>
  </cols>
  <sheetData>
    <row r="1" spans="1:17" ht="15" x14ac:dyDescent="0.25">
      <c r="A1" s="785" t="s">
        <v>830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  <c r="P1" s="785"/>
    </row>
    <row r="2" spans="1:17" ht="15" x14ac:dyDescent="0.25">
      <c r="A2" s="786" t="s">
        <v>347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353" t="s">
        <v>612</v>
      </c>
    </row>
    <row r="3" spans="1:17" ht="15" x14ac:dyDescent="0.25">
      <c r="A3" s="786" t="s">
        <v>93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</row>
    <row r="4" spans="1:17" ht="15" x14ac:dyDescent="0.25">
      <c r="A4" s="787" t="s">
        <v>92</v>
      </c>
      <c r="B4" s="787"/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</row>
    <row r="5" spans="1:17" s="101" customFormat="1" ht="16.5" customHeight="1" x14ac:dyDescent="0.25">
      <c r="A5" s="788" t="s">
        <v>225</v>
      </c>
      <c r="B5" s="871" t="s">
        <v>0</v>
      </c>
      <c r="C5" s="871"/>
      <c r="D5" s="871"/>
      <c r="E5" s="460"/>
      <c r="F5" s="872" t="s">
        <v>1</v>
      </c>
      <c r="G5" s="872"/>
      <c r="H5" s="872"/>
      <c r="I5" s="460"/>
      <c r="J5" s="872" t="s">
        <v>2</v>
      </c>
      <c r="K5" s="872"/>
      <c r="L5" s="872"/>
      <c r="M5" s="460"/>
      <c r="N5" s="872" t="s">
        <v>21</v>
      </c>
      <c r="O5" s="872"/>
      <c r="P5" s="872"/>
    </row>
    <row r="6" spans="1:17" s="101" customFormat="1" ht="18.75" customHeight="1" x14ac:dyDescent="0.25">
      <c r="A6" s="789"/>
      <c r="B6" s="461" t="s">
        <v>0</v>
      </c>
      <c r="C6" s="462" t="s">
        <v>38</v>
      </c>
      <c r="D6" s="462" t="s">
        <v>39</v>
      </c>
      <c r="E6" s="463"/>
      <c r="F6" s="461" t="s">
        <v>0</v>
      </c>
      <c r="G6" s="462" t="s">
        <v>38</v>
      </c>
      <c r="H6" s="462" t="s">
        <v>39</v>
      </c>
      <c r="I6" s="463"/>
      <c r="J6" s="461" t="s">
        <v>0</v>
      </c>
      <c r="K6" s="462" t="s">
        <v>38</v>
      </c>
      <c r="L6" s="462" t="s">
        <v>39</v>
      </c>
      <c r="M6" s="463"/>
      <c r="N6" s="461" t="s">
        <v>0</v>
      </c>
      <c r="O6" s="462" t="s">
        <v>38</v>
      </c>
      <c r="P6" s="462" t="s">
        <v>39</v>
      </c>
    </row>
    <row r="7" spans="1:17" x14ac:dyDescent="0.2">
      <c r="Q7" s="4"/>
    </row>
    <row r="8" spans="1:17" x14ac:dyDescent="0.2">
      <c r="B8" s="870" t="s">
        <v>315</v>
      </c>
      <c r="C8" s="870"/>
      <c r="D8" s="870"/>
      <c r="E8" s="870"/>
      <c r="F8" s="870"/>
      <c r="G8" s="870"/>
      <c r="H8" s="870"/>
      <c r="I8" s="870"/>
      <c r="J8" s="870"/>
      <c r="K8" s="870"/>
      <c r="L8" s="870"/>
      <c r="M8" s="870"/>
      <c r="N8" s="870"/>
      <c r="O8" s="870"/>
      <c r="P8" s="870"/>
      <c r="Q8" s="4"/>
    </row>
    <row r="9" spans="1:17" s="156" customFormat="1" ht="14.25" customHeight="1" x14ac:dyDescent="0.2">
      <c r="A9" s="5" t="s">
        <v>0</v>
      </c>
      <c r="B9" s="157">
        <f>SUM(C9:D9)</f>
        <v>246</v>
      </c>
      <c r="C9" s="157">
        <f t="shared" ref="C9" si="0">G9+K9+O9</f>
        <v>124</v>
      </c>
      <c r="D9" s="157">
        <f t="shared" ref="D9" si="1">H9+L9+P9</f>
        <v>122</v>
      </c>
      <c r="E9" s="155"/>
      <c r="F9" s="155">
        <f>+G9+H9</f>
        <v>244</v>
      </c>
      <c r="G9" s="155">
        <f>SUM(G11:G21)</f>
        <v>124</v>
      </c>
      <c r="H9" s="155">
        <f>SUM(H11:H21)</f>
        <v>120</v>
      </c>
      <c r="I9" s="155"/>
      <c r="J9" s="155">
        <f>+K9+L9</f>
        <v>2</v>
      </c>
      <c r="K9" s="155">
        <f>SUM(K11:K21)</f>
        <v>0</v>
      </c>
      <c r="L9" s="155">
        <f>SUM(L11:L21)</f>
        <v>2</v>
      </c>
      <c r="M9" s="155"/>
      <c r="N9" s="155">
        <f>+O9+P9</f>
        <v>0</v>
      </c>
      <c r="O9" s="155">
        <f>SUM(O11:O21)</f>
        <v>0</v>
      </c>
      <c r="P9" s="155">
        <f>SUM(P11:P21)</f>
        <v>0</v>
      </c>
    </row>
    <row r="10" spans="1:17" s="156" customFormat="1" ht="6" customHeight="1" x14ac:dyDescent="0.2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7" s="156" customFormat="1" ht="14.25" customHeight="1" x14ac:dyDescent="0.2">
      <c r="A11" s="81" t="s">
        <v>162</v>
      </c>
      <c r="B11" s="7">
        <f>SUM(C11:D11)</f>
        <v>43</v>
      </c>
      <c r="C11" s="7">
        <f t="shared" ref="C11:C15" si="2">G11+K11+O11</f>
        <v>18</v>
      </c>
      <c r="D11" s="7">
        <f t="shared" ref="D11:D15" si="3">H11+L11+P11</f>
        <v>25</v>
      </c>
      <c r="E11" s="7"/>
      <c r="F11" s="209">
        <v>41</v>
      </c>
      <c r="G11" s="209">
        <v>18</v>
      </c>
      <c r="H11" s="209">
        <v>23</v>
      </c>
      <c r="I11" s="7"/>
      <c r="J11" s="209">
        <v>2</v>
      </c>
      <c r="K11" s="209">
        <v>0</v>
      </c>
      <c r="L11" s="209">
        <v>2</v>
      </c>
      <c r="M11" s="7"/>
      <c r="N11" s="209">
        <v>0</v>
      </c>
      <c r="O11" s="209">
        <v>0</v>
      </c>
      <c r="P11" s="209">
        <v>0</v>
      </c>
    </row>
    <row r="12" spans="1:17" s="74" customFormat="1" ht="14.25" customHeight="1" x14ac:dyDescent="0.2">
      <c r="A12" s="81" t="s">
        <v>6</v>
      </c>
      <c r="B12" s="7">
        <f t="shared" ref="B12:B15" si="4">SUM(C12:D12)</f>
        <v>133</v>
      </c>
      <c r="C12" s="7">
        <f t="shared" si="2"/>
        <v>67</v>
      </c>
      <c r="D12" s="7">
        <f t="shared" si="3"/>
        <v>66</v>
      </c>
      <c r="E12" s="7"/>
      <c r="F12" s="209">
        <v>133</v>
      </c>
      <c r="G12" s="209">
        <v>67</v>
      </c>
      <c r="H12" s="209">
        <v>66</v>
      </c>
      <c r="I12" s="7"/>
      <c r="J12" s="209">
        <v>0</v>
      </c>
      <c r="K12" s="209">
        <v>0</v>
      </c>
      <c r="L12" s="209">
        <v>0</v>
      </c>
      <c r="M12" s="7"/>
      <c r="N12" s="209">
        <v>0</v>
      </c>
      <c r="O12" s="209">
        <v>0</v>
      </c>
      <c r="P12" s="209">
        <v>0</v>
      </c>
    </row>
    <row r="13" spans="1:17" s="74" customFormat="1" ht="14.25" customHeight="1" x14ac:dyDescent="0.2">
      <c r="A13" s="81" t="s">
        <v>168</v>
      </c>
      <c r="B13" s="7">
        <f t="shared" si="4"/>
        <v>0</v>
      </c>
      <c r="C13" s="7">
        <f t="shared" si="2"/>
        <v>0</v>
      </c>
      <c r="D13" s="7">
        <f t="shared" si="3"/>
        <v>0</v>
      </c>
      <c r="E13" s="7"/>
      <c r="F13" s="209">
        <v>0</v>
      </c>
      <c r="G13" s="209">
        <v>0</v>
      </c>
      <c r="H13" s="209">
        <v>0</v>
      </c>
      <c r="I13" s="7"/>
      <c r="J13" s="211" t="s">
        <v>8</v>
      </c>
      <c r="K13" s="211" t="s">
        <v>8</v>
      </c>
      <c r="L13" s="211" t="s">
        <v>8</v>
      </c>
      <c r="M13" s="80"/>
      <c r="N13" s="159" t="s">
        <v>8</v>
      </c>
      <c r="O13" s="159" t="s">
        <v>8</v>
      </c>
      <c r="P13" s="159" t="s">
        <v>8</v>
      </c>
    </row>
    <row r="14" spans="1:17" s="74" customFormat="1" ht="14.25" customHeight="1" x14ac:dyDescent="0.2">
      <c r="A14" s="81" t="s">
        <v>167</v>
      </c>
      <c r="B14" s="7">
        <f t="shared" si="4"/>
        <v>0</v>
      </c>
      <c r="C14" s="7">
        <f t="shared" si="2"/>
        <v>0</v>
      </c>
      <c r="D14" s="7">
        <f t="shared" si="3"/>
        <v>0</v>
      </c>
      <c r="E14" s="82"/>
      <c r="F14" s="209">
        <v>0</v>
      </c>
      <c r="G14" s="209">
        <v>0</v>
      </c>
      <c r="H14" s="209">
        <v>0</v>
      </c>
      <c r="I14" s="82"/>
      <c r="J14" s="211" t="s">
        <v>8</v>
      </c>
      <c r="K14" s="211" t="s">
        <v>8</v>
      </c>
      <c r="L14" s="211" t="s">
        <v>8</v>
      </c>
      <c r="M14" s="80"/>
      <c r="N14" s="159" t="s">
        <v>8</v>
      </c>
      <c r="O14" s="159" t="s">
        <v>8</v>
      </c>
      <c r="P14" s="159" t="s">
        <v>8</v>
      </c>
    </row>
    <row r="15" spans="1:17" s="74" customFormat="1" ht="14.25" customHeight="1" x14ac:dyDescent="0.2">
      <c r="A15" s="81" t="s">
        <v>104</v>
      </c>
      <c r="B15" s="7">
        <f t="shared" si="4"/>
        <v>51</v>
      </c>
      <c r="C15" s="7">
        <f t="shared" si="2"/>
        <v>28</v>
      </c>
      <c r="D15" s="7">
        <f t="shared" si="3"/>
        <v>23</v>
      </c>
      <c r="E15" s="82"/>
      <c r="F15" s="209">
        <v>51</v>
      </c>
      <c r="G15" s="209">
        <v>28</v>
      </c>
      <c r="H15" s="209">
        <v>23</v>
      </c>
      <c r="I15" s="82"/>
      <c r="J15" s="211" t="s">
        <v>8</v>
      </c>
      <c r="K15" s="211" t="s">
        <v>8</v>
      </c>
      <c r="L15" s="211" t="s">
        <v>8</v>
      </c>
      <c r="M15" s="80"/>
      <c r="N15" s="159" t="s">
        <v>8</v>
      </c>
      <c r="O15" s="159" t="s">
        <v>8</v>
      </c>
      <c r="P15" s="159" t="s">
        <v>8</v>
      </c>
    </row>
    <row r="16" spans="1:17" s="74" customFormat="1" ht="15.75" customHeight="1" x14ac:dyDescent="0.2">
      <c r="A16" s="81" t="s">
        <v>319</v>
      </c>
      <c r="B16" s="7">
        <f>SUM(C16:D16)</f>
        <v>4</v>
      </c>
      <c r="C16" s="7">
        <f>G16+K16+O16</f>
        <v>3</v>
      </c>
      <c r="D16" s="7">
        <f>H16+L16+P16</f>
        <v>1</v>
      </c>
      <c r="E16" s="82"/>
      <c r="F16" s="209">
        <v>4</v>
      </c>
      <c r="G16" s="209">
        <v>3</v>
      </c>
      <c r="H16" s="209">
        <v>1</v>
      </c>
      <c r="I16" s="82"/>
      <c r="J16" s="211" t="s">
        <v>8</v>
      </c>
      <c r="K16" s="211" t="s">
        <v>8</v>
      </c>
      <c r="L16" s="211" t="s">
        <v>8</v>
      </c>
      <c r="M16" s="80"/>
      <c r="N16" s="159" t="s">
        <v>8</v>
      </c>
      <c r="O16" s="159" t="s">
        <v>8</v>
      </c>
      <c r="P16" s="159" t="s">
        <v>8</v>
      </c>
    </row>
    <row r="17" spans="1:17" s="74" customFormat="1" ht="14.25" customHeight="1" x14ac:dyDescent="0.2">
      <c r="A17" s="81" t="s">
        <v>234</v>
      </c>
      <c r="B17" s="7">
        <f t="shared" ref="B17:B21" si="5">SUM(C17:D17)</f>
        <v>8</v>
      </c>
      <c r="C17" s="7">
        <f t="shared" ref="C17:C21" si="6">G17+K17+O17</f>
        <v>5</v>
      </c>
      <c r="D17" s="7">
        <f t="shared" ref="D17:D21" si="7">H17+L17+P17</f>
        <v>3</v>
      </c>
      <c r="E17" s="82"/>
      <c r="F17" s="209">
        <v>8</v>
      </c>
      <c r="G17" s="209">
        <v>5</v>
      </c>
      <c r="H17" s="209">
        <v>3</v>
      </c>
      <c r="I17" s="82"/>
      <c r="J17" s="211" t="s">
        <v>8</v>
      </c>
      <c r="K17" s="211" t="s">
        <v>8</v>
      </c>
      <c r="L17" s="211" t="s">
        <v>8</v>
      </c>
      <c r="M17" s="80"/>
      <c r="N17" s="159" t="s">
        <v>8</v>
      </c>
      <c r="O17" s="159" t="s">
        <v>8</v>
      </c>
      <c r="P17" s="159" t="s">
        <v>8</v>
      </c>
    </row>
    <row r="18" spans="1:17" s="74" customFormat="1" ht="15.75" customHeight="1" x14ac:dyDescent="0.2">
      <c r="A18" s="81" t="s">
        <v>336</v>
      </c>
      <c r="B18" s="7">
        <f t="shared" si="5"/>
        <v>0</v>
      </c>
      <c r="C18" s="7">
        <f t="shared" si="6"/>
        <v>0</v>
      </c>
      <c r="D18" s="7">
        <f t="shared" si="7"/>
        <v>0</v>
      </c>
      <c r="E18" s="82"/>
      <c r="F18" s="209">
        <v>0</v>
      </c>
      <c r="G18" s="209">
        <v>0</v>
      </c>
      <c r="H18" s="209">
        <v>0</v>
      </c>
      <c r="I18" s="82"/>
      <c r="J18" s="211" t="s">
        <v>8</v>
      </c>
      <c r="K18" s="211" t="s">
        <v>8</v>
      </c>
      <c r="L18" s="211" t="s">
        <v>8</v>
      </c>
      <c r="M18" s="80"/>
      <c r="N18" s="159" t="s">
        <v>8</v>
      </c>
      <c r="O18" s="159" t="s">
        <v>8</v>
      </c>
      <c r="P18" s="159" t="s">
        <v>8</v>
      </c>
    </row>
    <row r="19" spans="1:17" s="74" customFormat="1" ht="15.75" customHeight="1" x14ac:dyDescent="0.2">
      <c r="A19" s="81" t="s">
        <v>337</v>
      </c>
      <c r="B19" s="7">
        <f t="shared" si="5"/>
        <v>7</v>
      </c>
      <c r="C19" s="7">
        <f t="shared" si="6"/>
        <v>3</v>
      </c>
      <c r="D19" s="7">
        <f t="shared" si="7"/>
        <v>4</v>
      </c>
      <c r="E19" s="82"/>
      <c r="F19" s="209">
        <v>7</v>
      </c>
      <c r="G19" s="209">
        <v>3</v>
      </c>
      <c r="H19" s="209">
        <v>4</v>
      </c>
      <c r="I19" s="82"/>
      <c r="J19" s="209">
        <v>0</v>
      </c>
      <c r="K19" s="209">
        <v>0</v>
      </c>
      <c r="L19" s="209">
        <v>0</v>
      </c>
      <c r="M19" s="82">
        <v>276</v>
      </c>
      <c r="N19" s="159" t="s">
        <v>8</v>
      </c>
      <c r="O19" s="159" t="s">
        <v>8</v>
      </c>
      <c r="P19" s="159" t="s">
        <v>8</v>
      </c>
    </row>
    <row r="20" spans="1:17" s="210" customFormat="1" ht="14.25" customHeight="1" x14ac:dyDescent="0.2">
      <c r="A20" s="88" t="s">
        <v>173</v>
      </c>
      <c r="B20" s="209">
        <f t="shared" si="5"/>
        <v>0</v>
      </c>
      <c r="C20" s="209">
        <f t="shared" si="6"/>
        <v>0</v>
      </c>
      <c r="D20" s="209">
        <f t="shared" si="7"/>
        <v>0</v>
      </c>
      <c r="E20" s="90"/>
      <c r="F20" s="211" t="s">
        <v>8</v>
      </c>
      <c r="G20" s="211" t="s">
        <v>8</v>
      </c>
      <c r="H20" s="211" t="s">
        <v>8</v>
      </c>
      <c r="I20" s="211"/>
      <c r="J20" s="211" t="s">
        <v>8</v>
      </c>
      <c r="K20" s="211" t="s">
        <v>8</v>
      </c>
      <c r="L20" s="211" t="s">
        <v>8</v>
      </c>
      <c r="M20" s="90">
        <v>2305</v>
      </c>
      <c r="N20" s="209">
        <v>0</v>
      </c>
      <c r="O20" s="209">
        <v>0</v>
      </c>
      <c r="P20" s="209">
        <v>0</v>
      </c>
    </row>
    <row r="21" spans="1:17" s="74" customFormat="1" x14ac:dyDescent="0.2">
      <c r="A21" s="88" t="s">
        <v>191</v>
      </c>
      <c r="B21" s="209">
        <f t="shared" si="5"/>
        <v>0</v>
      </c>
      <c r="C21" s="209">
        <f t="shared" si="6"/>
        <v>0</v>
      </c>
      <c r="D21" s="209">
        <f t="shared" si="7"/>
        <v>0</v>
      </c>
      <c r="E21" s="161"/>
      <c r="F21" s="209">
        <v>0</v>
      </c>
      <c r="G21" s="209">
        <v>0</v>
      </c>
      <c r="H21" s="209">
        <v>0</v>
      </c>
      <c r="I21" s="161"/>
      <c r="J21" s="211" t="s">
        <v>8</v>
      </c>
      <c r="K21" s="211" t="s">
        <v>8</v>
      </c>
      <c r="L21" s="211" t="s">
        <v>8</v>
      </c>
      <c r="M21" s="161"/>
      <c r="N21" s="211" t="s">
        <v>8</v>
      </c>
      <c r="O21" s="211" t="s">
        <v>8</v>
      </c>
      <c r="P21" s="211" t="s">
        <v>8</v>
      </c>
    </row>
    <row r="22" spans="1:17" s="75" customFormat="1" ht="14.25" customHeight="1" x14ac:dyDescent="0.2">
      <c r="A22" s="140"/>
      <c r="B22" s="233"/>
      <c r="C22" s="233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</row>
    <row r="23" spans="1:17" x14ac:dyDescent="0.2">
      <c r="A23" s="235"/>
      <c r="B23" s="879" t="s">
        <v>317</v>
      </c>
      <c r="C23" s="879"/>
      <c r="D23" s="879"/>
      <c r="E23" s="879"/>
      <c r="F23" s="879"/>
      <c r="G23" s="879"/>
      <c r="H23" s="879"/>
      <c r="I23" s="879"/>
      <c r="J23" s="879"/>
      <c r="K23" s="879"/>
      <c r="L23" s="879"/>
      <c r="M23" s="879"/>
      <c r="N23" s="879"/>
      <c r="O23" s="879"/>
      <c r="P23" s="879"/>
      <c r="Q23" s="4"/>
    </row>
    <row r="24" spans="1:17" s="156" customFormat="1" ht="14.25" customHeight="1" x14ac:dyDescent="0.2">
      <c r="A24" s="5" t="s">
        <v>0</v>
      </c>
      <c r="B24" s="752">
        <f>+B9/B54*100</f>
        <v>2.2195875897985589E-2</v>
      </c>
      <c r="C24" s="752">
        <f>+C9/C54*100</f>
        <v>2.231982144142847E-2</v>
      </c>
      <c r="D24" s="752">
        <f>+D9/D54*100</f>
        <v>2.2071301157476925E-2</v>
      </c>
      <c r="E24" s="757"/>
      <c r="F24" s="752">
        <f>+F9/F54*100</f>
        <v>2.4225960698343103E-2</v>
      </c>
      <c r="G24" s="752">
        <f>+G9/G54*100</f>
        <v>2.4588441053178454E-2</v>
      </c>
      <c r="H24" s="752">
        <f>+H9/H54*100</f>
        <v>2.3862456799010504E-2</v>
      </c>
      <c r="I24" s="757"/>
      <c r="J24" s="752">
        <f>+J9/J54*100</f>
        <v>2.4547407180116601E-3</v>
      </c>
      <c r="K24" s="752">
        <f>+K9/K54*100</f>
        <v>0</v>
      </c>
      <c r="L24" s="752">
        <f>+L9/L54*100</f>
        <v>4.9998750031249213E-3</v>
      </c>
      <c r="M24" s="757"/>
      <c r="N24" s="752">
        <f>+N9/N54*100</f>
        <v>0</v>
      </c>
      <c r="O24" s="752">
        <f>+O9/O54*100</f>
        <v>0</v>
      </c>
      <c r="P24" s="752">
        <f>+P9/P54*100</f>
        <v>0</v>
      </c>
    </row>
    <row r="25" spans="1:17" s="156" customFormat="1" ht="6" customHeight="1" x14ac:dyDescent="0.2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7" s="156" customFormat="1" ht="14.25" customHeight="1" x14ac:dyDescent="0.2">
      <c r="A26" s="81" t="s">
        <v>162</v>
      </c>
      <c r="B26" s="236">
        <f t="shared" ref="B26:D36" si="8">+B11/B56*100</f>
        <v>3.0885257676423052E-2</v>
      </c>
      <c r="C26" s="236">
        <f t="shared" si="8"/>
        <v>2.5400050800101596E-2</v>
      </c>
      <c r="D26" s="236">
        <f t="shared" si="8"/>
        <v>3.6571629192937286E-2</v>
      </c>
      <c r="E26" s="237"/>
      <c r="F26" s="236">
        <f t="shared" ref="F26:H34" si="9">+F11/F56*100</f>
        <v>3.3984284340704884E-2</v>
      </c>
      <c r="G26" s="236">
        <f t="shared" si="9"/>
        <v>2.9312141740489839E-2</v>
      </c>
      <c r="H26" s="236">
        <f t="shared" si="9"/>
        <v>3.8827739887905999E-2</v>
      </c>
      <c r="I26" s="237"/>
      <c r="J26" s="236">
        <f t="shared" ref="J26:L27" si="10">+J11/J56*100</f>
        <v>1.1458691417440129E-2</v>
      </c>
      <c r="K26" s="236">
        <f t="shared" si="10"/>
        <v>0</v>
      </c>
      <c r="L26" s="236">
        <f t="shared" si="10"/>
        <v>2.3449407902450464E-2</v>
      </c>
      <c r="M26" s="237"/>
      <c r="N26" s="236">
        <f t="shared" ref="N26:P27" si="11">+N11/N56*100</f>
        <v>0</v>
      </c>
      <c r="O26" s="236">
        <f t="shared" si="11"/>
        <v>0</v>
      </c>
      <c r="P26" s="236">
        <f t="shared" si="11"/>
        <v>0</v>
      </c>
    </row>
    <row r="27" spans="1:17" s="74" customFormat="1" ht="14.25" customHeight="1" x14ac:dyDescent="0.2">
      <c r="A27" s="81" t="s">
        <v>6</v>
      </c>
      <c r="B27" s="238">
        <f t="shared" si="8"/>
        <v>2.9046340925420792E-2</v>
      </c>
      <c r="C27" s="238">
        <f t="shared" si="8"/>
        <v>2.84787663168454E-2</v>
      </c>
      <c r="D27" s="238">
        <f t="shared" si="8"/>
        <v>2.9646132976381915E-2</v>
      </c>
      <c r="E27" s="237"/>
      <c r="F27" s="236">
        <f t="shared" si="9"/>
        <v>3.1946502818738426E-2</v>
      </c>
      <c r="G27" s="236">
        <f t="shared" si="9"/>
        <v>3.1266041345839747E-2</v>
      </c>
      <c r="H27" s="236">
        <f t="shared" si="9"/>
        <v>3.2668253881830013E-2</v>
      </c>
      <c r="I27" s="237"/>
      <c r="J27" s="236">
        <f t="shared" si="10"/>
        <v>0</v>
      </c>
      <c r="K27" s="236">
        <f t="shared" si="10"/>
        <v>0</v>
      </c>
      <c r="L27" s="236">
        <f t="shared" si="10"/>
        <v>0</v>
      </c>
      <c r="M27" s="237"/>
      <c r="N27" s="236">
        <f t="shared" si="11"/>
        <v>0</v>
      </c>
      <c r="O27" s="236">
        <f t="shared" si="11"/>
        <v>0</v>
      </c>
      <c r="P27" s="236">
        <f t="shared" si="11"/>
        <v>0</v>
      </c>
    </row>
    <row r="28" spans="1:17" s="74" customFormat="1" ht="14.25" customHeight="1" x14ac:dyDescent="0.2">
      <c r="A28" s="81" t="s">
        <v>168</v>
      </c>
      <c r="B28" s="238">
        <f t="shared" si="8"/>
        <v>0</v>
      </c>
      <c r="C28" s="238">
        <f t="shared" si="8"/>
        <v>0</v>
      </c>
      <c r="D28" s="238">
        <f t="shared" si="8"/>
        <v>0</v>
      </c>
      <c r="E28" s="7"/>
      <c r="F28" s="236">
        <f t="shared" si="9"/>
        <v>0</v>
      </c>
      <c r="G28" s="236">
        <f t="shared" si="9"/>
        <v>0</v>
      </c>
      <c r="H28" s="236">
        <f t="shared" si="9"/>
        <v>0</v>
      </c>
      <c r="I28" s="7"/>
      <c r="J28" s="211" t="s">
        <v>8</v>
      </c>
      <c r="K28" s="211" t="s">
        <v>8</v>
      </c>
      <c r="L28" s="211" t="s">
        <v>8</v>
      </c>
      <c r="M28" s="80"/>
      <c r="N28" s="159" t="s">
        <v>8</v>
      </c>
      <c r="O28" s="159" t="s">
        <v>8</v>
      </c>
      <c r="P28" s="159" t="s">
        <v>8</v>
      </c>
    </row>
    <row r="29" spans="1:17" s="74" customFormat="1" ht="14.25" customHeight="1" x14ac:dyDescent="0.2">
      <c r="A29" s="81" t="s">
        <v>167</v>
      </c>
      <c r="B29" s="238">
        <f t="shared" si="8"/>
        <v>0</v>
      </c>
      <c r="C29" s="238">
        <f t="shared" si="8"/>
        <v>0</v>
      </c>
      <c r="D29" s="238">
        <f t="shared" si="8"/>
        <v>0</v>
      </c>
      <c r="E29" s="82"/>
      <c r="F29" s="236">
        <f t="shared" si="9"/>
        <v>0</v>
      </c>
      <c r="G29" s="236">
        <f t="shared" si="9"/>
        <v>0</v>
      </c>
      <c r="H29" s="236">
        <f t="shared" si="9"/>
        <v>0</v>
      </c>
      <c r="I29" s="82"/>
      <c r="J29" s="211" t="s">
        <v>8</v>
      </c>
      <c r="K29" s="211" t="s">
        <v>8</v>
      </c>
      <c r="L29" s="211" t="s">
        <v>8</v>
      </c>
      <c r="M29" s="80"/>
      <c r="N29" s="159" t="s">
        <v>8</v>
      </c>
      <c r="O29" s="159" t="s">
        <v>8</v>
      </c>
      <c r="P29" s="159" t="s">
        <v>8</v>
      </c>
    </row>
    <row r="30" spans="1:17" s="74" customFormat="1" ht="14.25" customHeight="1" x14ac:dyDescent="0.2">
      <c r="A30" s="81" t="s">
        <v>104</v>
      </c>
      <c r="B30" s="238">
        <f t="shared" si="8"/>
        <v>1.2392717941739646E-2</v>
      </c>
      <c r="C30" s="238">
        <f t="shared" si="8"/>
        <v>1.3841856786217464E-2</v>
      </c>
      <c r="D30" s="238">
        <f t="shared" si="8"/>
        <v>1.0991794386538398E-2</v>
      </c>
      <c r="E30" s="82"/>
      <c r="F30" s="236">
        <f t="shared" si="9"/>
        <v>1.3712663241189613E-2</v>
      </c>
      <c r="G30" s="236">
        <f t="shared" si="9"/>
        <v>1.5363764561282215E-2</v>
      </c>
      <c r="H30" s="236">
        <f t="shared" si="9"/>
        <v>1.2126196802901851E-2</v>
      </c>
      <c r="I30" s="82"/>
      <c r="J30" s="211" t="s">
        <v>8</v>
      </c>
      <c r="K30" s="211" t="s">
        <v>8</v>
      </c>
      <c r="L30" s="211" t="s">
        <v>8</v>
      </c>
      <c r="M30" s="80"/>
      <c r="N30" s="159" t="s">
        <v>8</v>
      </c>
      <c r="O30" s="159" t="s">
        <v>8</v>
      </c>
      <c r="P30" s="159" t="s">
        <v>8</v>
      </c>
    </row>
    <row r="31" spans="1:17" s="74" customFormat="1" ht="15.75" customHeight="1" x14ac:dyDescent="0.2">
      <c r="A31" s="88" t="s">
        <v>319</v>
      </c>
      <c r="B31" s="238">
        <f t="shared" si="8"/>
        <v>2.7122321670735017E-2</v>
      </c>
      <c r="C31" s="238">
        <f t="shared" si="8"/>
        <v>3.2608695652173919E-2</v>
      </c>
      <c r="D31" s="238">
        <f t="shared" si="8"/>
        <v>1.8024513338139869E-2</v>
      </c>
      <c r="E31" s="82"/>
      <c r="F31" s="236">
        <f t="shared" si="9"/>
        <v>2.7335474612177956E-2</v>
      </c>
      <c r="G31" s="236">
        <f t="shared" si="9"/>
        <v>3.28875246656435E-2</v>
      </c>
      <c r="H31" s="236">
        <f t="shared" si="9"/>
        <v>1.8145527127563055E-2</v>
      </c>
      <c r="I31" s="82"/>
      <c r="J31" s="211" t="s">
        <v>8</v>
      </c>
      <c r="K31" s="211" t="s">
        <v>8</v>
      </c>
      <c r="L31" s="211" t="s">
        <v>8</v>
      </c>
      <c r="M31" s="80"/>
      <c r="N31" s="159" t="s">
        <v>8</v>
      </c>
      <c r="O31" s="159" t="s">
        <v>8</v>
      </c>
      <c r="P31" s="159" t="s">
        <v>8</v>
      </c>
    </row>
    <row r="32" spans="1:17" s="74" customFormat="1" ht="14.25" customHeight="1" x14ac:dyDescent="0.2">
      <c r="A32" s="88" t="s">
        <v>234</v>
      </c>
      <c r="B32" s="238">
        <f t="shared" si="8"/>
        <v>9.2293493308721733E-2</v>
      </c>
      <c r="C32" s="238">
        <f t="shared" si="8"/>
        <v>0.10996261271167802</v>
      </c>
      <c r="D32" s="238">
        <f t="shared" si="8"/>
        <v>7.2797864595971859E-2</v>
      </c>
      <c r="E32" s="82"/>
      <c r="F32" s="236">
        <f t="shared" si="9"/>
        <v>9.2293493308721733E-2</v>
      </c>
      <c r="G32" s="236">
        <f t="shared" si="9"/>
        <v>0.10996261271167802</v>
      </c>
      <c r="H32" s="236">
        <f t="shared" si="9"/>
        <v>7.2797864595971859E-2</v>
      </c>
      <c r="I32" s="82"/>
      <c r="J32" s="211" t="s">
        <v>8</v>
      </c>
      <c r="K32" s="211" t="s">
        <v>8</v>
      </c>
      <c r="L32" s="211" t="s">
        <v>8</v>
      </c>
      <c r="M32" s="80"/>
      <c r="N32" s="159" t="s">
        <v>8</v>
      </c>
      <c r="O32" s="159" t="s">
        <v>8</v>
      </c>
      <c r="P32" s="159" t="s">
        <v>8</v>
      </c>
    </row>
    <row r="33" spans="1:16" s="74" customFormat="1" ht="15.75" customHeight="1" x14ac:dyDescent="0.2">
      <c r="A33" s="81" t="s">
        <v>336</v>
      </c>
      <c r="B33" s="238">
        <f t="shared" si="8"/>
        <v>0</v>
      </c>
      <c r="C33" s="238">
        <f t="shared" si="8"/>
        <v>0</v>
      </c>
      <c r="D33" s="238">
        <f t="shared" si="8"/>
        <v>0</v>
      </c>
      <c r="E33" s="82"/>
      <c r="F33" s="236">
        <f t="shared" si="9"/>
        <v>0</v>
      </c>
      <c r="G33" s="236">
        <f t="shared" si="9"/>
        <v>0</v>
      </c>
      <c r="H33" s="236">
        <f t="shared" si="9"/>
        <v>0</v>
      </c>
      <c r="I33" s="82"/>
      <c r="J33" s="211" t="s">
        <v>8</v>
      </c>
      <c r="K33" s="211" t="s">
        <v>8</v>
      </c>
      <c r="L33" s="211" t="s">
        <v>8</v>
      </c>
      <c r="M33" s="80"/>
      <c r="N33" s="159" t="s">
        <v>8</v>
      </c>
      <c r="O33" s="159" t="s">
        <v>8</v>
      </c>
      <c r="P33" s="159" t="s">
        <v>8</v>
      </c>
    </row>
    <row r="34" spans="1:16" s="74" customFormat="1" ht="15.75" customHeight="1" x14ac:dyDescent="0.2">
      <c r="A34" s="81" t="s">
        <v>337</v>
      </c>
      <c r="B34" s="238">
        <f t="shared" si="8"/>
        <v>1.1462631820265932E-2</v>
      </c>
      <c r="C34" s="238">
        <f t="shared" si="8"/>
        <v>1.1199880534607631E-2</v>
      </c>
      <c r="D34" s="238">
        <f t="shared" si="8"/>
        <v>1.1667930692491685E-2</v>
      </c>
      <c r="E34" s="82"/>
      <c r="F34" s="236">
        <f t="shared" si="9"/>
        <v>1.1466762769059398E-2</v>
      </c>
      <c r="G34" s="236">
        <f t="shared" si="9"/>
        <v>1.1200716845878136E-2</v>
      </c>
      <c r="H34" s="236">
        <f t="shared" si="9"/>
        <v>1.1674741696339967E-2</v>
      </c>
      <c r="I34" s="82"/>
      <c r="J34" s="236">
        <f>+J19/J64*100</f>
        <v>0</v>
      </c>
      <c r="K34" s="236">
        <f>+K19/K64*100</f>
        <v>0</v>
      </c>
      <c r="L34" s="236">
        <f>+L19/L64*100</f>
        <v>0</v>
      </c>
      <c r="M34" s="82">
        <v>276</v>
      </c>
      <c r="N34" s="159" t="s">
        <v>8</v>
      </c>
      <c r="O34" s="159" t="s">
        <v>8</v>
      </c>
      <c r="P34" s="159" t="s">
        <v>8</v>
      </c>
    </row>
    <row r="35" spans="1:16" s="210" customFormat="1" ht="14.25" customHeight="1" x14ac:dyDescent="0.2">
      <c r="A35" s="88" t="s">
        <v>173</v>
      </c>
      <c r="B35" s="238">
        <f t="shared" si="8"/>
        <v>0</v>
      </c>
      <c r="C35" s="238">
        <f t="shared" si="8"/>
        <v>0</v>
      </c>
      <c r="D35" s="238">
        <f t="shared" si="8"/>
        <v>0</v>
      </c>
      <c r="E35" s="90"/>
      <c r="F35" s="211" t="s">
        <v>8</v>
      </c>
      <c r="G35" s="211" t="s">
        <v>8</v>
      </c>
      <c r="H35" s="211" t="s">
        <v>8</v>
      </c>
      <c r="I35" s="211"/>
      <c r="J35" s="211" t="s">
        <v>8</v>
      </c>
      <c r="K35" s="211" t="s">
        <v>8</v>
      </c>
      <c r="L35" s="211" t="s">
        <v>8</v>
      </c>
      <c r="M35" s="90">
        <v>2305</v>
      </c>
      <c r="N35" s="238">
        <f>+N20/N65*100</f>
        <v>0</v>
      </c>
      <c r="O35" s="238">
        <f>+O20/O65*100</f>
        <v>0</v>
      </c>
      <c r="P35" s="238">
        <f>+P20/P65*100</f>
        <v>0</v>
      </c>
    </row>
    <row r="36" spans="1:16" s="74" customFormat="1" ht="13.5" thickBot="1" x14ac:dyDescent="0.25">
      <c r="A36" s="91" t="s">
        <v>191</v>
      </c>
      <c r="B36" s="244">
        <f t="shared" si="8"/>
        <v>0</v>
      </c>
      <c r="C36" s="244">
        <f t="shared" si="8"/>
        <v>0</v>
      </c>
      <c r="D36" s="244">
        <f t="shared" si="8"/>
        <v>0</v>
      </c>
      <c r="E36" s="162"/>
      <c r="F36" s="244">
        <f>+F21/F66*100</f>
        <v>0</v>
      </c>
      <c r="G36" s="244">
        <f>+G21/G66*100</f>
        <v>0</v>
      </c>
      <c r="H36" s="244">
        <f>+H21/H66*100</f>
        <v>0</v>
      </c>
      <c r="I36" s="162"/>
      <c r="J36" s="160" t="s">
        <v>8</v>
      </c>
      <c r="K36" s="160" t="s">
        <v>8</v>
      </c>
      <c r="L36" s="160" t="s">
        <v>8</v>
      </c>
      <c r="M36" s="162"/>
      <c r="N36" s="160" t="s">
        <v>8</v>
      </c>
      <c r="O36" s="160" t="s">
        <v>8</v>
      </c>
      <c r="P36" s="160" t="s">
        <v>8</v>
      </c>
    </row>
    <row r="37" spans="1:16" s="74" customFormat="1" ht="15" customHeight="1" x14ac:dyDescent="0.2">
      <c r="A37" s="829" t="s">
        <v>989</v>
      </c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</row>
    <row r="38" spans="1:16" s="228" customFormat="1" ht="15" customHeight="1" x14ac:dyDescent="0.2">
      <c r="A38" s="825"/>
      <c r="B38" s="825"/>
      <c r="C38" s="825"/>
      <c r="D38" s="825"/>
      <c r="E38" s="825"/>
      <c r="F38" s="825"/>
      <c r="G38" s="825"/>
      <c r="H38" s="825"/>
      <c r="I38" s="825"/>
      <c r="J38" s="825"/>
      <c r="K38" s="825"/>
      <c r="L38" s="825"/>
      <c r="M38" s="825"/>
      <c r="N38" s="825"/>
      <c r="O38" s="825"/>
      <c r="P38" s="825"/>
    </row>
    <row r="39" spans="1:16" s="228" customFormat="1" ht="15" customHeight="1" x14ac:dyDescent="0.2">
      <c r="A39" s="825"/>
      <c r="B39" s="825"/>
      <c r="C39" s="825"/>
      <c r="D39" s="825"/>
      <c r="E39" s="825"/>
      <c r="F39" s="825"/>
      <c r="G39" s="825"/>
      <c r="H39" s="825"/>
      <c r="I39" s="825"/>
      <c r="J39" s="825"/>
      <c r="K39" s="825"/>
      <c r="L39" s="825"/>
      <c r="M39" s="825"/>
      <c r="N39" s="825"/>
      <c r="O39" s="825"/>
      <c r="P39" s="825"/>
    </row>
    <row r="40" spans="1:16" s="74" customFormat="1" ht="28.5" customHeight="1" x14ac:dyDescent="0.2">
      <c r="A40" s="825" t="s">
        <v>340</v>
      </c>
      <c r="B40" s="825"/>
      <c r="C40" s="825"/>
      <c r="D40" s="825"/>
      <c r="E40" s="825"/>
      <c r="F40" s="825"/>
      <c r="G40" s="825"/>
      <c r="H40" s="825"/>
      <c r="I40" s="825"/>
      <c r="J40" s="825"/>
      <c r="K40" s="825"/>
      <c r="L40" s="825"/>
      <c r="M40" s="825"/>
      <c r="N40" s="825"/>
      <c r="O40" s="825"/>
      <c r="P40" s="825"/>
    </row>
    <row r="41" spans="1:16" s="74" customFormat="1" ht="15" customHeight="1" x14ac:dyDescent="0.2">
      <c r="A41" s="375" t="s">
        <v>338</v>
      </c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</row>
    <row r="42" spans="1:16" ht="15" customHeight="1" x14ac:dyDescent="0.2">
      <c r="A42" s="13" t="s">
        <v>24</v>
      </c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</row>
    <row r="43" spans="1:16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50" spans="1:17" ht="13.5" thickBot="1" x14ac:dyDescent="0.25"/>
    <row r="51" spans="1:17" s="101" customFormat="1" ht="16.5" customHeight="1" x14ac:dyDescent="0.25">
      <c r="A51" s="873" t="s">
        <v>227</v>
      </c>
      <c r="B51" s="875" t="s">
        <v>0</v>
      </c>
      <c r="C51" s="875"/>
      <c r="D51" s="875"/>
      <c r="F51" s="876" t="s">
        <v>1</v>
      </c>
      <c r="G51" s="876"/>
      <c r="H51" s="876"/>
      <c r="J51" s="876" t="s">
        <v>2</v>
      </c>
      <c r="K51" s="876"/>
      <c r="L51" s="876"/>
      <c r="N51" s="876" t="s">
        <v>21</v>
      </c>
      <c r="O51" s="876"/>
      <c r="P51" s="876"/>
    </row>
    <row r="52" spans="1:17" s="102" customFormat="1" ht="18.75" customHeight="1" thickBot="1" x14ac:dyDescent="0.25">
      <c r="A52" s="874"/>
      <c r="B52" s="152" t="s">
        <v>0</v>
      </c>
      <c r="C52" s="153" t="s">
        <v>38</v>
      </c>
      <c r="D52" s="153" t="s">
        <v>39</v>
      </c>
      <c r="E52" s="154"/>
      <c r="F52" s="152" t="s">
        <v>0</v>
      </c>
      <c r="G52" s="153" t="s">
        <v>38</v>
      </c>
      <c r="H52" s="153" t="s">
        <v>39</v>
      </c>
      <c r="I52" s="154"/>
      <c r="J52" s="152" t="s">
        <v>0</v>
      </c>
      <c r="K52" s="153" t="s">
        <v>38</v>
      </c>
      <c r="L52" s="153" t="s">
        <v>39</v>
      </c>
      <c r="M52" s="154"/>
      <c r="N52" s="152" t="s">
        <v>0</v>
      </c>
      <c r="O52" s="153" t="s">
        <v>38</v>
      </c>
      <c r="P52" s="153" t="s">
        <v>39</v>
      </c>
    </row>
    <row r="53" spans="1:17" ht="6" customHeight="1" x14ac:dyDescent="0.2">
      <c r="Q53" s="4"/>
    </row>
    <row r="54" spans="1:17" s="156" customFormat="1" ht="14.25" customHeight="1" x14ac:dyDescent="0.2">
      <c r="A54" s="5" t="s">
        <v>0</v>
      </c>
      <c r="B54" s="157">
        <f>SUM(B56:B66)</f>
        <v>1108314</v>
      </c>
      <c r="C54" s="157">
        <f t="shared" ref="C54:D54" si="12">SUM(C56:C66)</f>
        <v>555560</v>
      </c>
      <c r="D54" s="157">
        <f t="shared" si="12"/>
        <v>552754</v>
      </c>
      <c r="E54" s="157">
        <f>SUM(E56:E65)</f>
        <v>0</v>
      </c>
      <c r="F54" s="157">
        <f>SUM(F56:F66)</f>
        <v>1007184</v>
      </c>
      <c r="G54" s="157">
        <f t="shared" ref="G54:H54" si="13">SUM(G56:G66)</f>
        <v>504302</v>
      </c>
      <c r="H54" s="157">
        <f t="shared" si="13"/>
        <v>502882</v>
      </c>
      <c r="I54" s="157">
        <f>SUM(I56:I65)</f>
        <v>0</v>
      </c>
      <c r="J54" s="157">
        <f>SUM(J56:J66)</f>
        <v>81475</v>
      </c>
      <c r="K54" s="157">
        <f t="shared" ref="K54:L54" si="14">SUM(K56:K66)</f>
        <v>41474</v>
      </c>
      <c r="L54" s="157">
        <f t="shared" si="14"/>
        <v>40001</v>
      </c>
      <c r="M54" s="157">
        <f>SUM(M56:M65)</f>
        <v>885119</v>
      </c>
      <c r="N54" s="157">
        <f>SUM(N56:N66)</f>
        <v>19655</v>
      </c>
      <c r="O54" s="157">
        <f t="shared" ref="O54:P54" si="15">SUM(O56:O66)</f>
        <v>9784</v>
      </c>
      <c r="P54" s="157">
        <f t="shared" si="15"/>
        <v>9871</v>
      </c>
    </row>
    <row r="55" spans="1:17" s="156" customFormat="1" ht="6" customHeight="1" x14ac:dyDescent="0.2">
      <c r="A55" s="81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</row>
    <row r="56" spans="1:17" s="156" customFormat="1" ht="14.25" customHeight="1" x14ac:dyDescent="0.2">
      <c r="A56" s="81" t="s">
        <v>162</v>
      </c>
      <c r="B56" s="7">
        <v>139225</v>
      </c>
      <c r="C56" s="7">
        <v>70866</v>
      </c>
      <c r="D56" s="7">
        <v>68359</v>
      </c>
      <c r="E56" s="7"/>
      <c r="F56" s="7">
        <v>120644</v>
      </c>
      <c r="G56" s="7">
        <v>61408</v>
      </c>
      <c r="H56" s="7">
        <v>59236</v>
      </c>
      <c r="I56" s="7"/>
      <c r="J56" s="7">
        <v>17454</v>
      </c>
      <c r="K56" s="7">
        <v>8925</v>
      </c>
      <c r="L56" s="7">
        <v>8529</v>
      </c>
      <c r="M56" s="7"/>
      <c r="N56" s="7">
        <v>1127</v>
      </c>
      <c r="O56" s="7">
        <v>533</v>
      </c>
      <c r="P56" s="7">
        <v>594</v>
      </c>
    </row>
    <row r="57" spans="1:17" s="74" customFormat="1" ht="14.25" customHeight="1" x14ac:dyDescent="0.2">
      <c r="A57" s="81" t="s">
        <v>166</v>
      </c>
      <c r="B57" s="7">
        <v>457889</v>
      </c>
      <c r="C57" s="7">
        <v>235263</v>
      </c>
      <c r="D57" s="7">
        <v>222626</v>
      </c>
      <c r="E57" s="82"/>
      <c r="F57" s="82">
        <v>416321</v>
      </c>
      <c r="G57" s="82">
        <v>214290</v>
      </c>
      <c r="H57" s="82">
        <v>202031</v>
      </c>
      <c r="I57" s="82"/>
      <c r="J57" s="82">
        <v>36730</v>
      </c>
      <c r="K57" s="82">
        <v>18742</v>
      </c>
      <c r="L57" s="82">
        <v>17988</v>
      </c>
      <c r="M57" s="82">
        <v>457889</v>
      </c>
      <c r="N57" s="158">
        <v>4838</v>
      </c>
      <c r="O57" s="158">
        <v>2231</v>
      </c>
      <c r="P57" s="158">
        <v>2607</v>
      </c>
    </row>
    <row r="58" spans="1:17" s="74" customFormat="1" ht="14.25" customHeight="1" x14ac:dyDescent="0.2">
      <c r="A58" s="81" t="s">
        <v>168</v>
      </c>
      <c r="B58" s="7">
        <v>801</v>
      </c>
      <c r="C58" s="7">
        <v>472</v>
      </c>
      <c r="D58" s="7">
        <v>329</v>
      </c>
      <c r="E58" s="82"/>
      <c r="F58" s="82">
        <v>801</v>
      </c>
      <c r="G58" s="82">
        <v>472</v>
      </c>
      <c r="H58" s="82">
        <v>329</v>
      </c>
      <c r="I58" s="82"/>
      <c r="J58" s="159"/>
      <c r="K58" s="159"/>
      <c r="L58" s="159"/>
      <c r="M58" s="82"/>
      <c r="N58" s="159"/>
      <c r="O58" s="159"/>
      <c r="P58" s="159"/>
    </row>
    <row r="59" spans="1:17" s="74" customFormat="1" ht="14.25" customHeight="1" x14ac:dyDescent="0.2">
      <c r="A59" s="81" t="s">
        <v>167</v>
      </c>
      <c r="B59" s="7">
        <v>293</v>
      </c>
      <c r="C59" s="7">
        <v>90</v>
      </c>
      <c r="D59" s="7">
        <v>203</v>
      </c>
      <c r="E59" s="82"/>
      <c r="F59" s="82">
        <v>293</v>
      </c>
      <c r="G59" s="82">
        <v>90</v>
      </c>
      <c r="H59" s="82">
        <v>203</v>
      </c>
      <c r="I59" s="82"/>
      <c r="J59" s="159"/>
      <c r="K59" s="159"/>
      <c r="L59" s="159"/>
      <c r="M59" s="82"/>
      <c r="N59" s="159"/>
      <c r="O59" s="159"/>
      <c r="P59" s="159"/>
    </row>
    <row r="60" spans="1:17" s="74" customFormat="1" ht="14.25" customHeight="1" x14ac:dyDescent="0.2">
      <c r="A60" s="81" t="s">
        <v>198</v>
      </c>
      <c r="B60" s="7">
        <v>411532</v>
      </c>
      <c r="C60" s="7">
        <v>202285</v>
      </c>
      <c r="D60" s="7">
        <v>209247</v>
      </c>
      <c r="E60" s="83"/>
      <c r="F60" s="83">
        <v>371919</v>
      </c>
      <c r="G60" s="83">
        <v>182247</v>
      </c>
      <c r="H60" s="83">
        <v>189672</v>
      </c>
      <c r="I60" s="83"/>
      <c r="J60" s="83">
        <v>27255</v>
      </c>
      <c r="K60" s="83">
        <v>13794</v>
      </c>
      <c r="L60" s="83">
        <v>13461</v>
      </c>
      <c r="M60" s="83">
        <v>411532</v>
      </c>
      <c r="N60" s="83">
        <v>12358</v>
      </c>
      <c r="O60" s="83">
        <v>6244</v>
      </c>
      <c r="P60" s="83">
        <v>6114</v>
      </c>
    </row>
    <row r="61" spans="1:17" ht="14.25" customHeight="1" x14ac:dyDescent="0.2">
      <c r="A61" s="81" t="s">
        <v>164</v>
      </c>
      <c r="B61" s="7">
        <v>14748</v>
      </c>
      <c r="C61" s="7">
        <v>9200</v>
      </c>
      <c r="D61" s="7">
        <v>5548</v>
      </c>
      <c r="E61" s="7"/>
      <c r="F61" s="7">
        <v>14633</v>
      </c>
      <c r="G61" s="7">
        <v>9122</v>
      </c>
      <c r="H61" s="7">
        <v>5511</v>
      </c>
      <c r="I61" s="7"/>
      <c r="J61" s="82">
        <v>14</v>
      </c>
      <c r="K61" s="82">
        <v>11</v>
      </c>
      <c r="L61" s="82">
        <v>3</v>
      </c>
      <c r="M61" s="7">
        <v>9132</v>
      </c>
      <c r="N61" s="7">
        <v>101</v>
      </c>
      <c r="O61" s="7">
        <v>67</v>
      </c>
      <c r="P61" s="7">
        <v>34</v>
      </c>
    </row>
    <row r="62" spans="1:17" s="74" customFormat="1" ht="14.25" customHeight="1" x14ac:dyDescent="0.2">
      <c r="A62" s="81" t="s">
        <v>234</v>
      </c>
      <c r="B62" s="7">
        <v>8668</v>
      </c>
      <c r="C62" s="7">
        <v>4547</v>
      </c>
      <c r="D62" s="7">
        <v>4121</v>
      </c>
      <c r="E62" s="86"/>
      <c r="F62" s="86">
        <v>8668</v>
      </c>
      <c r="G62" s="86">
        <v>4547</v>
      </c>
      <c r="H62" s="86">
        <v>4121</v>
      </c>
      <c r="I62" s="86"/>
      <c r="J62" s="159"/>
      <c r="K62" s="159"/>
      <c r="L62" s="159"/>
      <c r="M62" s="82"/>
      <c r="N62" s="159"/>
      <c r="O62" s="159"/>
      <c r="P62" s="159"/>
    </row>
    <row r="63" spans="1:17" s="156" customFormat="1" ht="14.25" customHeight="1" x14ac:dyDescent="0.2">
      <c r="A63" s="81" t="s">
        <v>314</v>
      </c>
      <c r="B63" s="7">
        <v>9284</v>
      </c>
      <c r="C63" s="7">
        <v>3873</v>
      </c>
      <c r="D63" s="7">
        <v>5411</v>
      </c>
      <c r="E63" s="82"/>
      <c r="F63" s="82">
        <v>9284</v>
      </c>
      <c r="G63" s="82">
        <v>3873</v>
      </c>
      <c r="H63" s="82">
        <v>5411</v>
      </c>
      <c r="I63" s="7"/>
      <c r="J63" s="7"/>
      <c r="K63" s="7"/>
      <c r="L63" s="7"/>
      <c r="M63" s="7"/>
      <c r="N63" s="7"/>
      <c r="O63" s="7"/>
      <c r="P63" s="7"/>
    </row>
    <row r="64" spans="1:17" s="74" customFormat="1" ht="14.25" customHeight="1" x14ac:dyDescent="0.2">
      <c r="A64" s="81" t="s">
        <v>318</v>
      </c>
      <c r="B64" s="7">
        <v>61068</v>
      </c>
      <c r="C64" s="7">
        <v>26786</v>
      </c>
      <c r="D64" s="7">
        <v>34282</v>
      </c>
      <c r="E64" s="82">
        <v>0</v>
      </c>
      <c r="F64" s="82">
        <v>61046</v>
      </c>
      <c r="G64" s="82">
        <v>26784</v>
      </c>
      <c r="H64" s="82">
        <v>34262</v>
      </c>
      <c r="I64" s="82">
        <v>0</v>
      </c>
      <c r="J64" s="82">
        <v>22</v>
      </c>
      <c r="K64" s="82">
        <v>2</v>
      </c>
      <c r="L64" s="82">
        <v>20</v>
      </c>
      <c r="M64" s="82">
        <v>5335</v>
      </c>
      <c r="N64" s="159"/>
      <c r="O64" s="159"/>
      <c r="P64" s="159"/>
    </row>
    <row r="65" spans="1:16" s="74" customFormat="1" ht="14.25" customHeight="1" x14ac:dyDescent="0.2">
      <c r="A65" s="88" t="s">
        <v>173</v>
      </c>
      <c r="B65" s="90">
        <v>1231</v>
      </c>
      <c r="C65" s="90">
        <v>709</v>
      </c>
      <c r="D65" s="90">
        <v>522</v>
      </c>
      <c r="E65" s="90"/>
      <c r="F65" s="211"/>
      <c r="G65" s="211"/>
      <c r="H65" s="211"/>
      <c r="I65" s="90"/>
      <c r="J65" s="211"/>
      <c r="K65" s="211"/>
      <c r="L65" s="211"/>
      <c r="M65" s="90">
        <v>1231</v>
      </c>
      <c r="N65" s="90">
        <v>1231</v>
      </c>
      <c r="O65" s="90">
        <v>709</v>
      </c>
      <c r="P65" s="90">
        <v>522</v>
      </c>
    </row>
    <row r="66" spans="1:16" s="210" customFormat="1" ht="14.25" customHeight="1" x14ac:dyDescent="0.2">
      <c r="A66" s="88" t="s">
        <v>191</v>
      </c>
      <c r="B66" s="209">
        <v>3575</v>
      </c>
      <c r="C66" s="209">
        <v>1469</v>
      </c>
      <c r="D66" s="209">
        <v>2106</v>
      </c>
      <c r="E66" s="85"/>
      <c r="F66" s="85">
        <v>3575</v>
      </c>
      <c r="G66" s="85">
        <v>1469</v>
      </c>
      <c r="H66" s="85">
        <v>2106</v>
      </c>
      <c r="I66" s="85"/>
      <c r="J66" s="211"/>
      <c r="K66" s="211"/>
      <c r="L66" s="211"/>
      <c r="M66" s="90"/>
      <c r="N66" s="211"/>
      <c r="O66" s="211"/>
      <c r="P66" s="211"/>
    </row>
  </sheetData>
  <mergeCells count="18">
    <mergeCell ref="B8:P8"/>
    <mergeCell ref="B23:P23"/>
    <mergeCell ref="A40:P40"/>
    <mergeCell ref="A37:P39"/>
    <mergeCell ref="A51:A52"/>
    <mergeCell ref="B51:D51"/>
    <mergeCell ref="F51:H51"/>
    <mergeCell ref="J51:L51"/>
    <mergeCell ref="N51:P51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9:P21 B24:P36">
    <cfRule type="cellIs" dxfId="12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39370078740157483" bottom="0" header="0" footer="0"/>
  <pageSetup scale="89" orientation="landscape" r:id="rId1"/>
  <headerFooter alignWithMargins="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21"/>
  <sheetViews>
    <sheetView showGridLines="0" zoomScaleNormal="100" zoomScaleSheetLayoutView="100" workbookViewId="0">
      <selection activeCell="C12" sqref="C12"/>
    </sheetView>
  </sheetViews>
  <sheetFormatPr baseColWidth="10" defaultColWidth="11" defaultRowHeight="12.75" x14ac:dyDescent="0.2"/>
  <cols>
    <col min="1" max="1" width="17.375" style="207" customWidth="1"/>
    <col min="2" max="4" width="7.5" style="194" customWidth="1"/>
    <col min="5" max="6" width="7.875" style="194" customWidth="1"/>
    <col min="7" max="8" width="7.5" style="194" customWidth="1"/>
    <col min="9" max="16384" width="11" style="134"/>
  </cols>
  <sheetData>
    <row r="1" spans="1:9" s="197" customFormat="1" ht="15" x14ac:dyDescent="0.25">
      <c r="A1" s="806" t="s">
        <v>829</v>
      </c>
      <c r="B1" s="806"/>
      <c r="C1" s="806"/>
      <c r="D1" s="806"/>
      <c r="E1" s="806"/>
      <c r="F1" s="806"/>
      <c r="G1" s="806"/>
      <c r="H1" s="806"/>
    </row>
    <row r="2" spans="1:9" s="197" customFormat="1" ht="15" x14ac:dyDescent="0.25">
      <c r="A2" s="786" t="s">
        <v>347</v>
      </c>
      <c r="B2" s="786"/>
      <c r="C2" s="786"/>
      <c r="D2" s="786"/>
      <c r="E2" s="786"/>
      <c r="F2" s="786"/>
      <c r="G2" s="786"/>
      <c r="H2" s="786"/>
      <c r="I2" s="353" t="s">
        <v>612</v>
      </c>
    </row>
    <row r="3" spans="1:9" s="197" customFormat="1" ht="15" x14ac:dyDescent="0.25">
      <c r="A3" s="806" t="s">
        <v>320</v>
      </c>
      <c r="B3" s="806"/>
      <c r="C3" s="806"/>
      <c r="D3" s="806"/>
      <c r="E3" s="806"/>
      <c r="F3" s="806"/>
      <c r="G3" s="806"/>
      <c r="H3" s="806"/>
    </row>
    <row r="4" spans="1:9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</row>
    <row r="5" spans="1:9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</row>
    <row r="6" spans="1:9" s="470" customFormat="1" ht="57.75" customHeight="1" x14ac:dyDescent="0.25">
      <c r="A6" s="715" t="s">
        <v>313</v>
      </c>
      <c r="B6" s="471" t="s">
        <v>0</v>
      </c>
      <c r="C6" s="467" t="s">
        <v>327</v>
      </c>
      <c r="D6" s="467" t="s">
        <v>332</v>
      </c>
      <c r="E6" s="467" t="s">
        <v>329</v>
      </c>
      <c r="F6" s="466" t="s">
        <v>635</v>
      </c>
      <c r="G6" s="467" t="s">
        <v>328</v>
      </c>
      <c r="H6" s="466" t="s">
        <v>637</v>
      </c>
    </row>
    <row r="7" spans="1:9" s="61" customFormat="1" ht="6.75" customHeight="1" x14ac:dyDescent="0.2">
      <c r="A7" s="219"/>
      <c r="B7" s="220"/>
      <c r="C7" s="221"/>
      <c r="D7" s="221"/>
      <c r="E7" s="221"/>
      <c r="F7" s="222"/>
      <c r="G7" s="221"/>
      <c r="H7" s="222"/>
    </row>
    <row r="8" spans="1:9" ht="15" customHeight="1" x14ac:dyDescent="0.2">
      <c r="A8" s="200" t="s">
        <v>0</v>
      </c>
      <c r="B8" s="201">
        <f>SUM(C8:H8)</f>
        <v>246</v>
      </c>
      <c r="C8" s="201">
        <f t="shared" ref="C8:H8" si="0">SUM(C10:C18)</f>
        <v>43</v>
      </c>
      <c r="D8" s="201">
        <f t="shared" si="0"/>
        <v>133</v>
      </c>
      <c r="E8" s="201">
        <f t="shared" si="0"/>
        <v>51</v>
      </c>
      <c r="F8" s="201">
        <f t="shared" si="0"/>
        <v>4</v>
      </c>
      <c r="G8" s="201">
        <f t="shared" si="0"/>
        <v>8</v>
      </c>
      <c r="H8" s="201">
        <f t="shared" si="0"/>
        <v>7</v>
      </c>
    </row>
    <row r="9" spans="1:9" ht="6.75" customHeight="1" x14ac:dyDescent="0.2">
      <c r="A9" s="195"/>
      <c r="B9" s="202"/>
      <c r="C9" s="202"/>
      <c r="D9" s="202"/>
      <c r="E9" s="202"/>
      <c r="F9" s="202"/>
      <c r="G9" s="202"/>
      <c r="H9" s="202"/>
    </row>
    <row r="10" spans="1:9" x14ac:dyDescent="0.2">
      <c r="A10" s="204" t="s">
        <v>294</v>
      </c>
      <c r="B10" s="192">
        <f t="shared" ref="B10:B18" si="1">SUM(C10:H10)</f>
        <v>4</v>
      </c>
      <c r="C10" s="203"/>
      <c r="D10" s="203">
        <v>3</v>
      </c>
      <c r="E10" s="203">
        <v>1</v>
      </c>
      <c r="F10" s="203"/>
      <c r="G10" s="203"/>
      <c r="H10" s="203"/>
    </row>
    <row r="11" spans="1:9" x14ac:dyDescent="0.2">
      <c r="A11" s="195" t="s">
        <v>291</v>
      </c>
      <c r="B11" s="192">
        <f t="shared" si="1"/>
        <v>6</v>
      </c>
      <c r="C11" s="203">
        <v>1</v>
      </c>
      <c r="D11" s="203">
        <v>4</v>
      </c>
      <c r="E11" s="203">
        <v>1</v>
      </c>
      <c r="F11" s="203"/>
      <c r="G11" s="203"/>
      <c r="H11" s="203"/>
    </row>
    <row r="12" spans="1:9" x14ac:dyDescent="0.2">
      <c r="A12" s="195" t="s">
        <v>288</v>
      </c>
      <c r="B12" s="192">
        <f t="shared" si="1"/>
        <v>12</v>
      </c>
      <c r="C12" s="203">
        <v>2</v>
      </c>
      <c r="D12" s="203">
        <v>8</v>
      </c>
      <c r="E12" s="203">
        <v>2</v>
      </c>
      <c r="F12" s="203"/>
      <c r="G12" s="203"/>
      <c r="H12" s="203"/>
    </row>
    <row r="13" spans="1:9" x14ac:dyDescent="0.2">
      <c r="A13" s="204" t="s">
        <v>283</v>
      </c>
      <c r="B13" s="192">
        <f t="shared" si="1"/>
        <v>1</v>
      </c>
      <c r="C13" s="203"/>
      <c r="D13" s="203">
        <v>1</v>
      </c>
      <c r="E13" s="203"/>
      <c r="F13" s="203"/>
      <c r="G13" s="203"/>
      <c r="H13" s="203"/>
    </row>
    <row r="14" spans="1:9" x14ac:dyDescent="0.2">
      <c r="A14" s="195" t="s">
        <v>286</v>
      </c>
      <c r="B14" s="192">
        <f t="shared" si="1"/>
        <v>2</v>
      </c>
      <c r="C14" s="203"/>
      <c r="D14" s="203"/>
      <c r="E14" s="203">
        <v>1</v>
      </c>
      <c r="F14" s="203">
        <v>1</v>
      </c>
      <c r="G14" s="203"/>
      <c r="H14" s="203"/>
    </row>
    <row r="15" spans="1:9" x14ac:dyDescent="0.2">
      <c r="A15" s="195" t="s">
        <v>287</v>
      </c>
      <c r="B15" s="192">
        <f t="shared" si="1"/>
        <v>2</v>
      </c>
      <c r="C15" s="203">
        <v>1</v>
      </c>
      <c r="D15" s="203"/>
      <c r="E15" s="203">
        <v>1</v>
      </c>
      <c r="F15" s="203"/>
      <c r="G15" s="203"/>
      <c r="H15" s="203"/>
    </row>
    <row r="16" spans="1:9" x14ac:dyDescent="0.2">
      <c r="A16" s="195" t="s">
        <v>289</v>
      </c>
      <c r="B16" s="192">
        <f t="shared" si="1"/>
        <v>184</v>
      </c>
      <c r="C16" s="203">
        <v>33</v>
      </c>
      <c r="D16" s="203">
        <v>95</v>
      </c>
      <c r="E16" s="203">
        <v>40</v>
      </c>
      <c r="F16" s="203">
        <v>3</v>
      </c>
      <c r="G16" s="203">
        <v>8</v>
      </c>
      <c r="H16" s="203">
        <v>5</v>
      </c>
    </row>
    <row r="17" spans="1:8" x14ac:dyDescent="0.2">
      <c r="A17" s="195" t="s">
        <v>290</v>
      </c>
      <c r="B17" s="192">
        <f t="shared" si="1"/>
        <v>2</v>
      </c>
      <c r="C17" s="203"/>
      <c r="D17" s="203"/>
      <c r="E17" s="203"/>
      <c r="F17" s="203"/>
      <c r="G17" s="203"/>
      <c r="H17" s="203">
        <v>2</v>
      </c>
    </row>
    <row r="18" spans="1:8" ht="13.5" thickBot="1" x14ac:dyDescent="0.25">
      <c r="A18" s="195" t="s">
        <v>303</v>
      </c>
      <c r="B18" s="192">
        <f t="shared" si="1"/>
        <v>33</v>
      </c>
      <c r="C18" s="203">
        <v>6</v>
      </c>
      <c r="D18" s="203">
        <v>22</v>
      </c>
      <c r="E18" s="203">
        <v>5</v>
      </c>
      <c r="F18" s="203"/>
      <c r="G18" s="203"/>
      <c r="H18" s="203"/>
    </row>
    <row r="19" spans="1:8" s="215" customFormat="1" ht="28.5" customHeight="1" x14ac:dyDescent="0.2">
      <c r="A19" s="829" t="s">
        <v>348</v>
      </c>
      <c r="B19" s="829"/>
      <c r="C19" s="829"/>
      <c r="D19" s="829"/>
      <c r="E19" s="829"/>
      <c r="F19" s="829"/>
      <c r="G19" s="829"/>
      <c r="H19" s="829"/>
    </row>
    <row r="20" spans="1:8" s="74" customFormat="1" ht="15" customHeight="1" x14ac:dyDescent="0.2">
      <c r="A20" s="375" t="s">
        <v>338</v>
      </c>
      <c r="B20" s="389"/>
      <c r="C20" s="389"/>
      <c r="D20" s="389"/>
      <c r="E20" s="389"/>
      <c r="F20" s="389"/>
      <c r="G20" s="389"/>
      <c r="H20" s="389"/>
    </row>
    <row r="21" spans="1:8" ht="15" customHeight="1" x14ac:dyDescent="0.2">
      <c r="A21" s="35" t="s">
        <v>24</v>
      </c>
      <c r="B21" s="378"/>
      <c r="C21" s="378"/>
      <c r="D21" s="378"/>
      <c r="E21" s="378"/>
      <c r="F21" s="378"/>
      <c r="G21" s="378"/>
      <c r="H21" s="378"/>
    </row>
  </sheetData>
  <mergeCells count="6">
    <mergeCell ref="A19:H19"/>
    <mergeCell ref="A1:H1"/>
    <mergeCell ref="A2:H2"/>
    <mergeCell ref="A3:H3"/>
    <mergeCell ref="A4:H4"/>
    <mergeCell ref="A5:H5"/>
  </mergeCells>
  <conditionalFormatting sqref="B10:H18">
    <cfRule type="cellIs" dxfId="11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K32"/>
  <sheetViews>
    <sheetView showGridLines="0" zoomScaleNormal="100" zoomScaleSheetLayoutView="100" workbookViewId="0">
      <selection activeCell="H19" sqref="H19"/>
    </sheetView>
  </sheetViews>
  <sheetFormatPr baseColWidth="10" defaultColWidth="11" defaultRowHeight="12.75" x14ac:dyDescent="0.2"/>
  <cols>
    <col min="1" max="1" width="17.25" style="207" customWidth="1"/>
    <col min="2" max="4" width="7.5" style="194" customWidth="1"/>
    <col min="5" max="6" width="7.875" style="194" customWidth="1"/>
    <col min="7" max="8" width="7.5" style="194" customWidth="1"/>
    <col min="9" max="16384" width="11" style="134"/>
  </cols>
  <sheetData>
    <row r="1" spans="1:9" s="197" customFormat="1" ht="15" x14ac:dyDescent="0.25">
      <c r="A1" s="806" t="s">
        <v>828</v>
      </c>
      <c r="B1" s="806"/>
      <c r="C1" s="806"/>
      <c r="D1" s="806"/>
      <c r="E1" s="806"/>
      <c r="F1" s="806"/>
      <c r="G1" s="806"/>
      <c r="H1" s="806"/>
    </row>
    <row r="2" spans="1:9" s="197" customFormat="1" ht="15" x14ac:dyDescent="0.25">
      <c r="A2" s="786" t="s">
        <v>347</v>
      </c>
      <c r="B2" s="786"/>
      <c r="C2" s="786"/>
      <c r="D2" s="786"/>
      <c r="E2" s="786"/>
      <c r="F2" s="786"/>
      <c r="G2" s="786"/>
      <c r="H2" s="786"/>
      <c r="I2" s="353" t="s">
        <v>612</v>
      </c>
    </row>
    <row r="3" spans="1:9" s="197" customFormat="1" ht="15" x14ac:dyDescent="0.25">
      <c r="A3" s="806" t="s">
        <v>333</v>
      </c>
      <c r="B3" s="806"/>
      <c r="C3" s="806"/>
      <c r="D3" s="806"/>
      <c r="E3" s="806"/>
      <c r="F3" s="806"/>
      <c r="G3" s="806"/>
      <c r="H3" s="806"/>
    </row>
    <row r="4" spans="1:9" s="197" customFormat="1" ht="15" x14ac:dyDescent="0.25">
      <c r="A4" s="805" t="s">
        <v>103</v>
      </c>
      <c r="B4" s="805"/>
      <c r="C4" s="805"/>
      <c r="D4" s="805"/>
      <c r="E4" s="805"/>
      <c r="F4" s="805"/>
      <c r="G4" s="805"/>
      <c r="H4" s="805"/>
    </row>
    <row r="5" spans="1:9" s="197" customFormat="1" ht="15" x14ac:dyDescent="0.25">
      <c r="A5" s="807" t="s">
        <v>92</v>
      </c>
      <c r="B5" s="807"/>
      <c r="C5" s="807"/>
      <c r="D5" s="807"/>
      <c r="E5" s="807"/>
      <c r="F5" s="807"/>
      <c r="G5" s="807"/>
      <c r="H5" s="807"/>
    </row>
    <row r="6" spans="1:9" s="470" customFormat="1" ht="57.75" customHeight="1" x14ac:dyDescent="0.25">
      <c r="A6" s="730" t="s">
        <v>49</v>
      </c>
      <c r="B6" s="471" t="s">
        <v>0</v>
      </c>
      <c r="C6" s="467" t="s">
        <v>327</v>
      </c>
      <c r="D6" s="467" t="s">
        <v>332</v>
      </c>
      <c r="E6" s="467" t="s">
        <v>329</v>
      </c>
      <c r="F6" s="466" t="s">
        <v>635</v>
      </c>
      <c r="G6" s="467" t="s">
        <v>328</v>
      </c>
      <c r="H6" s="466" t="s">
        <v>637</v>
      </c>
    </row>
    <row r="7" spans="1:9" s="61" customFormat="1" ht="6.75" customHeight="1" x14ac:dyDescent="0.2">
      <c r="A7" s="219"/>
      <c r="B7" s="220"/>
      <c r="C7" s="221"/>
      <c r="D7" s="221"/>
      <c r="E7" s="221"/>
      <c r="F7" s="222"/>
      <c r="G7" s="221"/>
      <c r="H7" s="222"/>
    </row>
    <row r="8" spans="1:9" ht="15" customHeight="1" x14ac:dyDescent="0.2">
      <c r="A8" s="200" t="s">
        <v>0</v>
      </c>
      <c r="B8" s="201">
        <f>SUM(C8:H8)</f>
        <v>246</v>
      </c>
      <c r="C8" s="201">
        <f t="shared" ref="C8:H8" si="0">SUM(C10:C29)</f>
        <v>43</v>
      </c>
      <c r="D8" s="201">
        <f t="shared" si="0"/>
        <v>133</v>
      </c>
      <c r="E8" s="201">
        <f t="shared" si="0"/>
        <v>51</v>
      </c>
      <c r="F8" s="201">
        <f t="shared" si="0"/>
        <v>4</v>
      </c>
      <c r="G8" s="201">
        <f t="shared" si="0"/>
        <v>8</v>
      </c>
      <c r="H8" s="201">
        <f t="shared" si="0"/>
        <v>7</v>
      </c>
    </row>
    <row r="9" spans="1:9" ht="6.75" customHeight="1" x14ac:dyDescent="0.2">
      <c r="A9" s="195"/>
      <c r="B9" s="202"/>
      <c r="C9" s="202"/>
      <c r="D9" s="202"/>
      <c r="E9" s="202"/>
      <c r="F9" s="202"/>
      <c r="G9" s="202"/>
      <c r="H9" s="202"/>
    </row>
    <row r="10" spans="1:9" x14ac:dyDescent="0.2">
      <c r="A10" s="54" t="s">
        <v>54</v>
      </c>
      <c r="B10" s="192">
        <f t="shared" ref="B10:B29" si="1">SUM(C10:H10)</f>
        <v>9</v>
      </c>
      <c r="C10" s="202">
        <v>3</v>
      </c>
      <c r="D10" s="202">
        <v>6</v>
      </c>
      <c r="E10" s="202">
        <v>0</v>
      </c>
      <c r="F10" s="202">
        <v>0</v>
      </c>
      <c r="G10" s="202">
        <v>0</v>
      </c>
      <c r="H10" s="202">
        <v>0</v>
      </c>
    </row>
    <row r="11" spans="1:9" x14ac:dyDescent="0.2">
      <c r="A11" s="54" t="s">
        <v>61</v>
      </c>
      <c r="B11" s="192">
        <f t="shared" si="1"/>
        <v>27</v>
      </c>
      <c r="C11" s="202">
        <v>5</v>
      </c>
      <c r="D11" s="202">
        <v>18</v>
      </c>
      <c r="E11" s="202">
        <v>4</v>
      </c>
      <c r="F11" s="202">
        <v>0</v>
      </c>
      <c r="G11" s="202">
        <v>0</v>
      </c>
      <c r="H11" s="202">
        <v>0</v>
      </c>
    </row>
    <row r="12" spans="1:9" x14ac:dyDescent="0.2">
      <c r="A12" s="54" t="s">
        <v>31</v>
      </c>
      <c r="B12" s="192">
        <f t="shared" si="1"/>
        <v>17</v>
      </c>
      <c r="C12" s="202">
        <v>8</v>
      </c>
      <c r="D12" s="202">
        <v>5</v>
      </c>
      <c r="E12" s="202">
        <v>3</v>
      </c>
      <c r="F12" s="202">
        <v>1</v>
      </c>
      <c r="G12" s="202">
        <v>0</v>
      </c>
      <c r="H12" s="202">
        <v>0</v>
      </c>
    </row>
    <row r="13" spans="1:9" x14ac:dyDescent="0.2">
      <c r="A13" s="54" t="s">
        <v>62</v>
      </c>
      <c r="B13" s="192">
        <f t="shared" si="1"/>
        <v>5</v>
      </c>
      <c r="C13" s="202">
        <v>2</v>
      </c>
      <c r="D13" s="202">
        <v>1</v>
      </c>
      <c r="E13" s="202">
        <v>2</v>
      </c>
      <c r="F13" s="202">
        <v>0</v>
      </c>
      <c r="G13" s="202">
        <v>0</v>
      </c>
      <c r="H13" s="202">
        <v>0</v>
      </c>
    </row>
    <row r="14" spans="1:9" x14ac:dyDescent="0.2">
      <c r="A14" s="54" t="s">
        <v>55</v>
      </c>
      <c r="B14" s="192">
        <f t="shared" si="1"/>
        <v>55</v>
      </c>
      <c r="C14" s="202">
        <v>10</v>
      </c>
      <c r="D14" s="202">
        <v>39</v>
      </c>
      <c r="E14" s="202">
        <v>3</v>
      </c>
      <c r="F14" s="202">
        <v>3</v>
      </c>
      <c r="G14" s="202">
        <v>0</v>
      </c>
      <c r="H14" s="202">
        <v>0</v>
      </c>
    </row>
    <row r="15" spans="1:9" x14ac:dyDescent="0.2">
      <c r="A15" s="54" t="s">
        <v>65</v>
      </c>
      <c r="B15" s="192">
        <f t="shared" si="1"/>
        <v>23</v>
      </c>
      <c r="C15" s="202">
        <v>3</v>
      </c>
      <c r="D15" s="202">
        <v>16</v>
      </c>
      <c r="E15" s="202">
        <v>4</v>
      </c>
      <c r="F15" s="202">
        <v>0</v>
      </c>
      <c r="G15" s="202">
        <v>0</v>
      </c>
      <c r="H15" s="202">
        <v>0</v>
      </c>
    </row>
    <row r="16" spans="1:9" x14ac:dyDescent="0.2">
      <c r="A16" s="54" t="s">
        <v>66</v>
      </c>
      <c r="B16" s="192">
        <f t="shared" si="1"/>
        <v>19</v>
      </c>
      <c r="C16" s="202">
        <v>0</v>
      </c>
      <c r="D16" s="202">
        <v>5</v>
      </c>
      <c r="E16" s="202">
        <v>7</v>
      </c>
      <c r="F16" s="202">
        <v>0</v>
      </c>
      <c r="G16" s="202">
        <v>7</v>
      </c>
      <c r="H16" s="202">
        <v>0</v>
      </c>
    </row>
    <row r="17" spans="1:11" x14ac:dyDescent="0.2">
      <c r="A17" s="54" t="s">
        <v>67</v>
      </c>
      <c r="B17" s="192">
        <f t="shared" si="1"/>
        <v>8</v>
      </c>
      <c r="C17" s="202">
        <v>1</v>
      </c>
      <c r="D17" s="202">
        <v>5</v>
      </c>
      <c r="E17" s="202">
        <v>2</v>
      </c>
      <c r="F17" s="202">
        <v>0</v>
      </c>
      <c r="G17" s="202">
        <v>0</v>
      </c>
      <c r="H17" s="202">
        <v>0</v>
      </c>
    </row>
    <row r="18" spans="1:11" x14ac:dyDescent="0.2">
      <c r="A18" s="53" t="s">
        <v>32</v>
      </c>
      <c r="B18" s="192">
        <f t="shared" si="1"/>
        <v>6</v>
      </c>
      <c r="C18" s="202">
        <v>0</v>
      </c>
      <c r="D18" s="202">
        <v>3</v>
      </c>
      <c r="E18" s="202">
        <v>2</v>
      </c>
      <c r="F18" s="202">
        <v>0</v>
      </c>
      <c r="G18" s="202">
        <v>1</v>
      </c>
      <c r="H18" s="202"/>
    </row>
    <row r="19" spans="1:11" x14ac:dyDescent="0.2">
      <c r="A19" s="54" t="s">
        <v>33</v>
      </c>
      <c r="B19" s="192">
        <f t="shared" si="1"/>
        <v>20</v>
      </c>
      <c r="C19" s="202">
        <v>3</v>
      </c>
      <c r="D19" s="202">
        <v>15</v>
      </c>
      <c r="E19" s="202">
        <v>2</v>
      </c>
      <c r="F19" s="202">
        <v>0</v>
      </c>
      <c r="G19" s="202">
        <v>0</v>
      </c>
      <c r="H19" s="202"/>
    </row>
    <row r="20" spans="1:11" x14ac:dyDescent="0.2">
      <c r="A20" s="54" t="s">
        <v>218</v>
      </c>
      <c r="B20" s="192">
        <f t="shared" si="1"/>
        <v>25</v>
      </c>
      <c r="C20" s="202">
        <v>2</v>
      </c>
      <c r="D20" s="202">
        <v>1</v>
      </c>
      <c r="E20" s="202">
        <v>22</v>
      </c>
      <c r="F20" s="202">
        <v>0</v>
      </c>
      <c r="G20" s="202"/>
      <c r="H20" s="202">
        <v>0</v>
      </c>
    </row>
    <row r="21" spans="1:11" x14ac:dyDescent="0.2">
      <c r="A21" s="54" t="s">
        <v>56</v>
      </c>
      <c r="B21" s="192">
        <f t="shared" si="1"/>
        <v>3</v>
      </c>
      <c r="C21" s="202">
        <v>2</v>
      </c>
      <c r="D21" s="202">
        <v>1</v>
      </c>
      <c r="E21" s="202">
        <v>0</v>
      </c>
      <c r="F21" s="202">
        <v>0</v>
      </c>
      <c r="G21" s="202">
        <v>0</v>
      </c>
      <c r="H21" s="202"/>
    </row>
    <row r="22" spans="1:11" x14ac:dyDescent="0.2">
      <c r="A22" s="54" t="s">
        <v>70</v>
      </c>
      <c r="B22" s="192">
        <f t="shared" si="1"/>
        <v>4</v>
      </c>
      <c r="C22" s="202">
        <v>0</v>
      </c>
      <c r="D22" s="202">
        <v>4</v>
      </c>
      <c r="E22" s="202">
        <v>0</v>
      </c>
      <c r="F22" s="202">
        <v>0</v>
      </c>
      <c r="G22" s="202">
        <v>0</v>
      </c>
      <c r="H22" s="202">
        <v>0</v>
      </c>
    </row>
    <row r="23" spans="1:11" x14ac:dyDescent="0.2">
      <c r="A23" s="54" t="s">
        <v>57</v>
      </c>
      <c r="B23" s="192">
        <f t="shared" si="1"/>
        <v>4</v>
      </c>
      <c r="C23" s="202">
        <v>0</v>
      </c>
      <c r="D23" s="202">
        <v>4</v>
      </c>
      <c r="E23" s="202">
        <v>0</v>
      </c>
      <c r="F23" s="202">
        <v>0</v>
      </c>
      <c r="G23" s="202">
        <v>0</v>
      </c>
      <c r="H23" s="202">
        <v>0</v>
      </c>
    </row>
    <row r="24" spans="1:11" x14ac:dyDescent="0.2">
      <c r="A24" s="54" t="s">
        <v>58</v>
      </c>
      <c r="B24" s="192">
        <f t="shared" si="1"/>
        <v>2</v>
      </c>
      <c r="C24" s="202">
        <v>0</v>
      </c>
      <c r="D24" s="202">
        <v>2</v>
      </c>
      <c r="E24" s="202">
        <v>0</v>
      </c>
      <c r="F24" s="202">
        <v>0</v>
      </c>
      <c r="G24" s="202">
        <v>0</v>
      </c>
      <c r="H24" s="202">
        <v>0</v>
      </c>
    </row>
    <row r="25" spans="1:11" x14ac:dyDescent="0.2">
      <c r="A25" s="54" t="s">
        <v>59</v>
      </c>
      <c r="B25" s="192">
        <f t="shared" si="1"/>
        <v>1</v>
      </c>
      <c r="C25" s="202">
        <v>1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</row>
    <row r="26" spans="1:11" x14ac:dyDescent="0.2">
      <c r="A26" s="54" t="s">
        <v>85</v>
      </c>
      <c r="B26" s="192">
        <f t="shared" si="1"/>
        <v>2</v>
      </c>
      <c r="C26" s="202">
        <v>2</v>
      </c>
      <c r="D26" s="202">
        <v>0</v>
      </c>
      <c r="E26" s="202">
        <v>0</v>
      </c>
      <c r="F26" s="202">
        <v>0</v>
      </c>
      <c r="G26" s="202">
        <v>0</v>
      </c>
      <c r="H26" s="202"/>
    </row>
    <row r="27" spans="1:11" x14ac:dyDescent="0.2">
      <c r="A27" s="54" t="s">
        <v>74</v>
      </c>
      <c r="B27" s="192">
        <f t="shared" si="1"/>
        <v>8</v>
      </c>
      <c r="C27" s="202">
        <v>1</v>
      </c>
      <c r="D27" s="202">
        <v>7</v>
      </c>
      <c r="E27" s="202">
        <v>0</v>
      </c>
      <c r="F27" s="202">
        <v>0</v>
      </c>
      <c r="G27" s="202">
        <v>0</v>
      </c>
      <c r="H27" s="202">
        <v>0</v>
      </c>
    </row>
    <row r="28" spans="1:11" x14ac:dyDescent="0.2">
      <c r="A28" s="54" t="s">
        <v>75</v>
      </c>
      <c r="B28" s="192">
        <f t="shared" si="1"/>
        <v>1</v>
      </c>
      <c r="C28" s="202">
        <v>0</v>
      </c>
      <c r="D28" s="202">
        <v>1</v>
      </c>
      <c r="E28" s="202">
        <v>0</v>
      </c>
      <c r="F28" s="202">
        <v>0</v>
      </c>
      <c r="G28" s="202">
        <v>0</v>
      </c>
      <c r="H28" s="202">
        <v>0</v>
      </c>
    </row>
    <row r="29" spans="1:11" ht="13.5" thickBot="1" x14ac:dyDescent="0.25">
      <c r="A29" s="58" t="s">
        <v>76</v>
      </c>
      <c r="B29" s="192">
        <f t="shared" si="1"/>
        <v>7</v>
      </c>
      <c r="C29" s="206">
        <v>0</v>
      </c>
      <c r="D29" s="206">
        <v>0</v>
      </c>
      <c r="E29" s="206">
        <v>0</v>
      </c>
      <c r="F29" s="206">
        <v>0</v>
      </c>
      <c r="G29" s="206">
        <v>0</v>
      </c>
      <c r="H29" s="206">
        <v>7</v>
      </c>
    </row>
    <row r="30" spans="1:11" s="215" customFormat="1" ht="28.5" customHeight="1" x14ac:dyDescent="0.2">
      <c r="A30" s="829" t="s">
        <v>349</v>
      </c>
      <c r="B30" s="829"/>
      <c r="C30" s="829"/>
      <c r="D30" s="829"/>
      <c r="E30" s="829"/>
      <c r="F30" s="829"/>
      <c r="G30" s="829"/>
      <c r="H30" s="829"/>
    </row>
    <row r="31" spans="1:11" s="364" customFormat="1" ht="15" customHeight="1" x14ac:dyDescent="0.2">
      <c r="A31" s="375" t="s">
        <v>338</v>
      </c>
      <c r="B31" s="389"/>
      <c r="C31" s="389"/>
      <c r="D31" s="389"/>
      <c r="E31" s="389"/>
      <c r="F31" s="389"/>
      <c r="G31" s="389"/>
      <c r="H31" s="389"/>
      <c r="I31" s="389"/>
      <c r="J31" s="389"/>
      <c r="K31" s="389"/>
    </row>
    <row r="32" spans="1:11" s="371" customFormat="1" ht="15" customHeight="1" x14ac:dyDescent="0.2">
      <c r="A32" s="35" t="s">
        <v>24</v>
      </c>
      <c r="B32" s="378"/>
      <c r="C32" s="378"/>
      <c r="D32" s="378"/>
      <c r="E32" s="378"/>
      <c r="F32" s="378"/>
      <c r="G32" s="378"/>
      <c r="H32" s="378"/>
    </row>
  </sheetData>
  <mergeCells count="6">
    <mergeCell ref="A30:H30"/>
    <mergeCell ref="A1:H1"/>
    <mergeCell ref="A2:H2"/>
    <mergeCell ref="A3:H3"/>
    <mergeCell ref="A4:H4"/>
    <mergeCell ref="A5:H5"/>
  </mergeCells>
  <conditionalFormatting sqref="C10:H29">
    <cfRule type="cellIs" dxfId="10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19685039370078741" bottom="0" header="0" footer="0"/>
  <pageSetup orientation="landscape" r:id="rId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640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23"/>
  <sheetViews>
    <sheetView showGridLines="0" zoomScaleNormal="100" zoomScaleSheetLayoutView="100" workbookViewId="0">
      <selection activeCell="B9" sqref="B9"/>
    </sheetView>
  </sheetViews>
  <sheetFormatPr baseColWidth="10" defaultColWidth="11" defaultRowHeight="12.75" x14ac:dyDescent="0.2"/>
  <cols>
    <col min="1" max="1" width="9.25" style="62" customWidth="1"/>
    <col min="2" max="9" width="9.25" style="67" customWidth="1"/>
    <col min="10" max="16384" width="11" style="61"/>
  </cols>
  <sheetData>
    <row r="1" spans="1:10" ht="15" x14ac:dyDescent="0.25">
      <c r="A1" s="791" t="s">
        <v>827</v>
      </c>
      <c r="B1" s="791"/>
      <c r="C1" s="791"/>
      <c r="D1" s="791"/>
      <c r="E1" s="791"/>
      <c r="F1" s="791"/>
      <c r="G1" s="791"/>
      <c r="H1" s="791"/>
      <c r="I1" s="791"/>
    </row>
    <row r="2" spans="1:10" ht="15" customHeight="1" x14ac:dyDescent="0.25">
      <c r="A2" s="791" t="s">
        <v>581</v>
      </c>
      <c r="B2" s="791"/>
      <c r="C2" s="791"/>
      <c r="D2" s="791"/>
      <c r="E2" s="791"/>
      <c r="F2" s="791"/>
      <c r="G2" s="791"/>
      <c r="H2" s="791"/>
      <c r="I2" s="791"/>
      <c r="J2" s="353" t="s">
        <v>612</v>
      </c>
    </row>
    <row r="3" spans="1:10" ht="15" customHeight="1" x14ac:dyDescent="0.25">
      <c r="A3" s="791" t="s">
        <v>765</v>
      </c>
      <c r="B3" s="791"/>
      <c r="C3" s="791"/>
      <c r="D3" s="791"/>
      <c r="E3" s="791"/>
      <c r="F3" s="791"/>
      <c r="G3" s="791"/>
      <c r="H3" s="791"/>
      <c r="I3" s="791"/>
    </row>
    <row r="4" spans="1:10" ht="15" x14ac:dyDescent="0.25">
      <c r="A4" s="791" t="s">
        <v>206</v>
      </c>
      <c r="B4" s="791"/>
      <c r="C4" s="791"/>
      <c r="D4" s="791"/>
      <c r="E4" s="791"/>
      <c r="F4" s="791"/>
      <c r="G4" s="791"/>
      <c r="H4" s="791"/>
      <c r="I4" s="791"/>
    </row>
    <row r="5" spans="1:10" ht="15" x14ac:dyDescent="0.25">
      <c r="A5" s="792" t="s">
        <v>97</v>
      </c>
      <c r="B5" s="792"/>
      <c r="C5" s="792"/>
      <c r="D5" s="792"/>
      <c r="E5" s="792"/>
      <c r="F5" s="792"/>
      <c r="G5" s="792"/>
      <c r="H5" s="792"/>
      <c r="I5" s="792"/>
    </row>
    <row r="6" spans="1:10" s="470" customFormat="1" ht="17.25" customHeight="1" x14ac:dyDescent="0.25">
      <c r="A6" s="881" t="s">
        <v>105</v>
      </c>
      <c r="B6" s="468"/>
      <c r="C6" s="468"/>
      <c r="D6" s="469"/>
      <c r="E6" s="468"/>
      <c r="F6" s="882" t="s">
        <v>104</v>
      </c>
      <c r="G6" s="882"/>
      <c r="H6" s="882"/>
      <c r="I6" s="469"/>
    </row>
    <row r="7" spans="1:10" s="470" customFormat="1" ht="27.75" x14ac:dyDescent="0.25">
      <c r="A7" s="881"/>
      <c r="B7" s="469" t="s">
        <v>0</v>
      </c>
      <c r="C7" s="468" t="s">
        <v>641</v>
      </c>
      <c r="D7" s="468" t="s">
        <v>6</v>
      </c>
      <c r="E7" s="464" t="s">
        <v>217</v>
      </c>
      <c r="F7" s="468" t="s">
        <v>586</v>
      </c>
      <c r="G7" s="468" t="s">
        <v>106</v>
      </c>
      <c r="H7" s="469" t="s">
        <v>107</v>
      </c>
      <c r="I7" s="465" t="s">
        <v>587</v>
      </c>
    </row>
    <row r="8" spans="1:10" ht="15.75" customHeight="1" x14ac:dyDescent="0.2">
      <c r="A8" s="64">
        <v>2010</v>
      </c>
      <c r="B8" s="489">
        <f>+C8+D8+E8+F8+I8</f>
        <v>8240</v>
      </c>
      <c r="C8" s="489">
        <v>2809</v>
      </c>
      <c r="D8" s="489">
        <v>4077</v>
      </c>
      <c r="E8" s="489">
        <v>5</v>
      </c>
      <c r="F8" s="489">
        <v>843</v>
      </c>
      <c r="G8" s="489">
        <v>778</v>
      </c>
      <c r="H8" s="489">
        <v>65</v>
      </c>
      <c r="I8" s="489">
        <v>506</v>
      </c>
    </row>
    <row r="9" spans="1:10" ht="15.75" customHeight="1" x14ac:dyDescent="0.2">
      <c r="A9" s="64">
        <v>2011</v>
      </c>
      <c r="B9" s="489">
        <f t="shared" ref="B9:B19" si="0">+C9+D9+E9+F9+I9</f>
        <v>8274</v>
      </c>
      <c r="C9" s="489">
        <v>2818</v>
      </c>
      <c r="D9" s="489">
        <v>4070</v>
      </c>
      <c r="E9" s="489">
        <v>5</v>
      </c>
      <c r="F9" s="489">
        <v>869</v>
      </c>
      <c r="G9" s="489">
        <v>790</v>
      </c>
      <c r="H9" s="489">
        <v>79</v>
      </c>
      <c r="I9" s="489">
        <v>512</v>
      </c>
    </row>
    <row r="10" spans="1:10" ht="15.75" customHeight="1" x14ac:dyDescent="0.2">
      <c r="A10" s="64">
        <v>2012</v>
      </c>
      <c r="B10" s="489">
        <f t="shared" si="0"/>
        <v>8297</v>
      </c>
      <c r="C10" s="489">
        <v>2831</v>
      </c>
      <c r="D10" s="489">
        <v>4063</v>
      </c>
      <c r="E10" s="489">
        <v>5</v>
      </c>
      <c r="F10" s="489">
        <v>909</v>
      </c>
      <c r="G10" s="489">
        <v>808</v>
      </c>
      <c r="H10" s="489">
        <v>101</v>
      </c>
      <c r="I10" s="489">
        <v>489</v>
      </c>
    </row>
    <row r="11" spans="1:10" ht="15.75" customHeight="1" x14ac:dyDescent="0.2">
      <c r="A11" s="64">
        <v>2013</v>
      </c>
      <c r="B11" s="489">
        <f t="shared" si="0"/>
        <v>8370</v>
      </c>
      <c r="C11" s="489">
        <v>2862</v>
      </c>
      <c r="D11" s="489">
        <v>4069</v>
      </c>
      <c r="E11" s="489">
        <v>3</v>
      </c>
      <c r="F11" s="489">
        <v>951</v>
      </c>
      <c r="G11" s="489">
        <v>824</v>
      </c>
      <c r="H11" s="489">
        <v>127</v>
      </c>
      <c r="I11" s="489">
        <v>485</v>
      </c>
    </row>
    <row r="12" spans="1:10" ht="15.75" customHeight="1" x14ac:dyDescent="0.2">
      <c r="A12" s="64">
        <v>2014</v>
      </c>
      <c r="B12" s="489">
        <f t="shared" si="0"/>
        <v>8397</v>
      </c>
      <c r="C12" s="489">
        <v>2888</v>
      </c>
      <c r="D12" s="489">
        <v>4054</v>
      </c>
      <c r="E12" s="489">
        <v>3</v>
      </c>
      <c r="F12" s="489">
        <v>964</v>
      </c>
      <c r="G12" s="489">
        <v>824</v>
      </c>
      <c r="H12" s="489">
        <v>140</v>
      </c>
      <c r="I12" s="489">
        <v>488</v>
      </c>
    </row>
    <row r="13" spans="1:10" ht="15.75" customHeight="1" x14ac:dyDescent="0.2">
      <c r="A13" s="64">
        <v>2015</v>
      </c>
      <c r="B13" s="489">
        <f t="shared" si="0"/>
        <v>8454</v>
      </c>
      <c r="C13" s="489">
        <v>2946</v>
      </c>
      <c r="D13" s="489">
        <v>4055</v>
      </c>
      <c r="E13" s="489">
        <v>3</v>
      </c>
      <c r="F13" s="489">
        <v>966</v>
      </c>
      <c r="G13" s="489">
        <v>825</v>
      </c>
      <c r="H13" s="489">
        <v>141</v>
      </c>
      <c r="I13" s="489">
        <v>484</v>
      </c>
    </row>
    <row r="14" spans="1:10" ht="15.75" customHeight="1" x14ac:dyDescent="0.2">
      <c r="A14" s="64">
        <v>2016</v>
      </c>
      <c r="B14" s="489">
        <f t="shared" si="0"/>
        <v>8502</v>
      </c>
      <c r="C14" s="489">
        <v>2985</v>
      </c>
      <c r="D14" s="489">
        <v>4053</v>
      </c>
      <c r="E14" s="489">
        <v>3</v>
      </c>
      <c r="F14" s="489">
        <v>973</v>
      </c>
      <c r="G14" s="489">
        <v>830</v>
      </c>
      <c r="H14" s="489">
        <v>143</v>
      </c>
      <c r="I14" s="489">
        <v>488</v>
      </c>
    </row>
    <row r="15" spans="1:10" ht="15.75" customHeight="1" x14ac:dyDescent="0.2">
      <c r="A15" s="64">
        <v>2017</v>
      </c>
      <c r="B15" s="489">
        <f t="shared" si="0"/>
        <v>8540</v>
      </c>
      <c r="C15" s="489">
        <v>3039</v>
      </c>
      <c r="D15" s="489">
        <v>4048</v>
      </c>
      <c r="E15" s="489">
        <v>3</v>
      </c>
      <c r="F15" s="489">
        <v>980</v>
      </c>
      <c r="G15" s="489">
        <v>837</v>
      </c>
      <c r="H15" s="489">
        <v>143</v>
      </c>
      <c r="I15" s="489">
        <v>470</v>
      </c>
    </row>
    <row r="16" spans="1:10" ht="15.75" customHeight="1" x14ac:dyDescent="0.2">
      <c r="A16" s="64">
        <v>2018</v>
      </c>
      <c r="B16" s="489">
        <f t="shared" si="0"/>
        <v>8787</v>
      </c>
      <c r="C16" s="489">
        <v>3310</v>
      </c>
      <c r="D16" s="489">
        <v>4039</v>
      </c>
      <c r="E16" s="489">
        <v>3</v>
      </c>
      <c r="F16" s="489">
        <v>980</v>
      </c>
      <c r="G16" s="489">
        <v>837</v>
      </c>
      <c r="H16" s="489">
        <v>143</v>
      </c>
      <c r="I16" s="489">
        <v>455</v>
      </c>
    </row>
    <row r="17" spans="1:10" ht="15.75" customHeight="1" x14ac:dyDescent="0.2">
      <c r="A17" s="64">
        <v>2019</v>
      </c>
      <c r="B17" s="489">
        <f t="shared" si="0"/>
        <v>8925</v>
      </c>
      <c r="C17" s="489">
        <v>3466</v>
      </c>
      <c r="D17" s="489">
        <v>4039</v>
      </c>
      <c r="E17" s="489">
        <v>3</v>
      </c>
      <c r="F17" s="489">
        <v>984</v>
      </c>
      <c r="G17" s="489">
        <v>839</v>
      </c>
      <c r="H17" s="489">
        <v>145</v>
      </c>
      <c r="I17" s="489">
        <v>433</v>
      </c>
    </row>
    <row r="18" spans="1:10" ht="15.75" customHeight="1" x14ac:dyDescent="0.2">
      <c r="A18" s="64">
        <v>2020</v>
      </c>
      <c r="B18" s="489">
        <f t="shared" si="0"/>
        <v>9042</v>
      </c>
      <c r="C18" s="489">
        <v>3613</v>
      </c>
      <c r="D18" s="489">
        <v>4035</v>
      </c>
      <c r="E18" s="489">
        <v>3</v>
      </c>
      <c r="F18" s="489">
        <v>984</v>
      </c>
      <c r="G18" s="489">
        <v>841</v>
      </c>
      <c r="H18" s="489">
        <v>143</v>
      </c>
      <c r="I18" s="489">
        <v>407</v>
      </c>
      <c r="J18" s="68"/>
    </row>
    <row r="19" spans="1:10" ht="15.75" customHeight="1" thickBot="1" x14ac:dyDescent="0.25">
      <c r="A19" s="63">
        <v>2021</v>
      </c>
      <c r="B19" s="761">
        <f t="shared" si="0"/>
        <v>9109</v>
      </c>
      <c r="C19" s="761">
        <v>3705</v>
      </c>
      <c r="D19" s="761">
        <v>4026</v>
      </c>
      <c r="E19" s="761">
        <v>3</v>
      </c>
      <c r="F19" s="761">
        <v>980</v>
      </c>
      <c r="G19" s="761">
        <v>837</v>
      </c>
      <c r="H19" s="761">
        <v>143</v>
      </c>
      <c r="I19" s="761">
        <v>395</v>
      </c>
    </row>
    <row r="20" spans="1:10" ht="15" customHeight="1" x14ac:dyDescent="0.2">
      <c r="A20" s="880" t="s">
        <v>323</v>
      </c>
      <c r="B20" s="880"/>
      <c r="C20" s="880"/>
      <c r="D20" s="880"/>
      <c r="E20" s="880"/>
      <c r="F20" s="880"/>
      <c r="G20" s="880"/>
      <c r="H20" s="880"/>
      <c r="I20" s="880"/>
    </row>
    <row r="21" spans="1:10" ht="15" customHeight="1" x14ac:dyDescent="0.2">
      <c r="A21" s="880" t="s">
        <v>324</v>
      </c>
      <c r="B21" s="880"/>
      <c r="C21" s="880"/>
      <c r="D21" s="880"/>
      <c r="E21" s="880"/>
      <c r="F21" s="880"/>
      <c r="G21" s="880"/>
      <c r="H21" s="880"/>
      <c r="I21" s="880"/>
    </row>
    <row r="22" spans="1:10" ht="28.5" customHeight="1" x14ac:dyDescent="0.2">
      <c r="A22" s="780" t="s">
        <v>342</v>
      </c>
      <c r="B22" s="780"/>
      <c r="C22" s="780"/>
      <c r="D22" s="780"/>
      <c r="E22" s="780"/>
      <c r="F22" s="780"/>
      <c r="G22" s="780"/>
      <c r="H22" s="780"/>
      <c r="I22" s="780"/>
    </row>
    <row r="23" spans="1:10" ht="15" customHeight="1" x14ac:dyDescent="0.2">
      <c r="A23" s="35" t="s">
        <v>24</v>
      </c>
      <c r="B23" s="366"/>
      <c r="C23" s="366"/>
      <c r="D23" s="366"/>
      <c r="E23" s="366"/>
      <c r="F23" s="366"/>
      <c r="G23" s="366"/>
      <c r="H23" s="366"/>
      <c r="I23" s="366"/>
    </row>
  </sheetData>
  <mergeCells count="10">
    <mergeCell ref="A21:I21"/>
    <mergeCell ref="A22:I22"/>
    <mergeCell ref="A1:I1"/>
    <mergeCell ref="A2:I2"/>
    <mergeCell ref="A3:I3"/>
    <mergeCell ref="A4:I4"/>
    <mergeCell ref="A5:I5"/>
    <mergeCell ref="A20:I20"/>
    <mergeCell ref="A6:A7"/>
    <mergeCell ref="F6:H6"/>
  </mergeCells>
  <hyperlinks>
    <hyperlink ref="J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J22"/>
  <sheetViews>
    <sheetView showGridLines="0" zoomScaleNormal="100" zoomScaleSheetLayoutView="100" workbookViewId="0">
      <selection activeCell="H13" sqref="H13"/>
    </sheetView>
  </sheetViews>
  <sheetFormatPr baseColWidth="10" defaultColWidth="11" defaultRowHeight="12.75" x14ac:dyDescent="0.2"/>
  <cols>
    <col min="1" max="1" width="9.25" style="62" customWidth="1"/>
    <col min="2" max="9" width="9.25" style="67" customWidth="1"/>
    <col min="10" max="16384" width="11" style="61"/>
  </cols>
  <sheetData>
    <row r="1" spans="1:10" ht="15" x14ac:dyDescent="0.25">
      <c r="A1" s="791" t="s">
        <v>826</v>
      </c>
      <c r="B1" s="791"/>
      <c r="C1" s="791"/>
      <c r="D1" s="791"/>
      <c r="E1" s="791"/>
      <c r="F1" s="791"/>
      <c r="G1" s="791"/>
      <c r="H1" s="791"/>
      <c r="I1" s="791"/>
    </row>
    <row r="2" spans="1:10" ht="15" x14ac:dyDescent="0.25">
      <c r="A2" s="791" t="s">
        <v>582</v>
      </c>
      <c r="B2" s="791"/>
      <c r="C2" s="791"/>
      <c r="D2" s="791"/>
      <c r="E2" s="791"/>
      <c r="F2" s="791"/>
      <c r="G2" s="791"/>
      <c r="H2" s="791"/>
      <c r="I2" s="791"/>
      <c r="J2" s="353" t="s">
        <v>612</v>
      </c>
    </row>
    <row r="3" spans="1:10" ht="15" customHeight="1" x14ac:dyDescent="0.25">
      <c r="A3" s="791" t="s">
        <v>765</v>
      </c>
      <c r="B3" s="791"/>
      <c r="C3" s="791"/>
      <c r="D3" s="791"/>
      <c r="E3" s="791"/>
      <c r="F3" s="791"/>
      <c r="G3" s="791"/>
      <c r="H3" s="791"/>
      <c r="I3" s="791"/>
    </row>
    <row r="4" spans="1:10" ht="15" x14ac:dyDescent="0.25">
      <c r="A4" s="791" t="s">
        <v>206</v>
      </c>
      <c r="B4" s="791"/>
      <c r="C4" s="791"/>
      <c r="D4" s="791"/>
      <c r="E4" s="791"/>
      <c r="F4" s="791"/>
      <c r="G4" s="791"/>
      <c r="H4" s="791"/>
      <c r="I4" s="791"/>
    </row>
    <row r="5" spans="1:10" ht="15" x14ac:dyDescent="0.25">
      <c r="A5" s="792" t="s">
        <v>97</v>
      </c>
      <c r="B5" s="792"/>
      <c r="C5" s="792"/>
      <c r="D5" s="792"/>
      <c r="E5" s="792"/>
      <c r="F5" s="792"/>
      <c r="G5" s="792"/>
      <c r="H5" s="792"/>
      <c r="I5" s="792"/>
    </row>
    <row r="6" spans="1:10" ht="17.25" customHeight="1" x14ac:dyDescent="0.2">
      <c r="A6" s="881" t="s">
        <v>105</v>
      </c>
      <c r="B6" s="468"/>
      <c r="C6" s="468"/>
      <c r="D6" s="469"/>
      <c r="E6" s="468"/>
      <c r="F6" s="882" t="s">
        <v>104</v>
      </c>
      <c r="G6" s="882"/>
      <c r="H6" s="882"/>
      <c r="I6" s="469"/>
    </row>
    <row r="7" spans="1:10" ht="27.75" customHeight="1" x14ac:dyDescent="0.2">
      <c r="A7" s="881"/>
      <c r="B7" s="469" t="s">
        <v>0</v>
      </c>
      <c r="C7" s="468" t="s">
        <v>641</v>
      </c>
      <c r="D7" s="468" t="s">
        <v>6</v>
      </c>
      <c r="E7" s="464" t="s">
        <v>217</v>
      </c>
      <c r="F7" s="468" t="s">
        <v>586</v>
      </c>
      <c r="G7" s="468" t="s">
        <v>106</v>
      </c>
      <c r="H7" s="469" t="s">
        <v>107</v>
      </c>
      <c r="I7" s="465" t="s">
        <v>587</v>
      </c>
    </row>
    <row r="8" spans="1:10" ht="15.75" customHeight="1" x14ac:dyDescent="0.2">
      <c r="A8" s="64">
        <v>2010</v>
      </c>
      <c r="B8" s="489">
        <f>+C8+D8+E8+F8+I8</f>
        <v>5161</v>
      </c>
      <c r="C8" s="489">
        <v>190</v>
      </c>
      <c r="D8" s="489">
        <v>4077</v>
      </c>
      <c r="E8" s="489">
        <v>5</v>
      </c>
      <c r="F8" s="489">
        <f>+G8+H8</f>
        <v>834</v>
      </c>
      <c r="G8" s="489">
        <v>778</v>
      </c>
      <c r="H8" s="489">
        <v>56</v>
      </c>
      <c r="I8" s="489">
        <v>55</v>
      </c>
    </row>
    <row r="9" spans="1:10" ht="15.75" customHeight="1" x14ac:dyDescent="0.2">
      <c r="A9" s="64">
        <v>2011</v>
      </c>
      <c r="B9" s="489">
        <f t="shared" ref="B9:B19" si="0">+C9+D9+E9+F9+I9</f>
        <v>5161</v>
      </c>
      <c r="C9" s="489">
        <v>186</v>
      </c>
      <c r="D9" s="489">
        <v>4070</v>
      </c>
      <c r="E9" s="489">
        <v>5</v>
      </c>
      <c r="F9" s="489">
        <f t="shared" ref="F9:F19" si="1">+G9+H9</f>
        <v>846</v>
      </c>
      <c r="G9" s="489">
        <v>790</v>
      </c>
      <c r="H9" s="489">
        <v>56</v>
      </c>
      <c r="I9" s="489">
        <v>54</v>
      </c>
    </row>
    <row r="10" spans="1:10" ht="15.75" customHeight="1" x14ac:dyDescent="0.2">
      <c r="A10" s="64">
        <v>2012</v>
      </c>
      <c r="B10" s="489">
        <f t="shared" si="0"/>
        <v>5167</v>
      </c>
      <c r="C10" s="489">
        <v>181</v>
      </c>
      <c r="D10" s="489">
        <v>4063</v>
      </c>
      <c r="E10" s="489">
        <v>5</v>
      </c>
      <c r="F10" s="489">
        <f t="shared" si="1"/>
        <v>864</v>
      </c>
      <c r="G10" s="489">
        <v>808</v>
      </c>
      <c r="H10" s="489">
        <v>56</v>
      </c>
      <c r="I10" s="489">
        <v>54</v>
      </c>
    </row>
    <row r="11" spans="1:10" ht="15.75" customHeight="1" x14ac:dyDescent="0.2">
      <c r="A11" s="64">
        <v>2013</v>
      </c>
      <c r="B11" s="489">
        <f t="shared" si="0"/>
        <v>5191</v>
      </c>
      <c r="C11" s="489">
        <v>183</v>
      </c>
      <c r="D11" s="489">
        <v>4069</v>
      </c>
      <c r="E11" s="489">
        <v>3</v>
      </c>
      <c r="F11" s="489">
        <f t="shared" si="1"/>
        <v>882</v>
      </c>
      <c r="G11" s="489">
        <v>824</v>
      </c>
      <c r="H11" s="489">
        <v>58</v>
      </c>
      <c r="I11" s="489">
        <v>54</v>
      </c>
    </row>
    <row r="12" spans="1:10" ht="15.75" customHeight="1" x14ac:dyDescent="0.2">
      <c r="A12" s="64">
        <v>2014</v>
      </c>
      <c r="B12" s="489">
        <f t="shared" si="0"/>
        <v>5172</v>
      </c>
      <c r="C12" s="489">
        <v>180</v>
      </c>
      <c r="D12" s="489">
        <v>4054</v>
      </c>
      <c r="E12" s="489">
        <v>3</v>
      </c>
      <c r="F12" s="489">
        <f t="shared" si="1"/>
        <v>881</v>
      </c>
      <c r="G12" s="489">
        <v>824</v>
      </c>
      <c r="H12" s="489">
        <v>57</v>
      </c>
      <c r="I12" s="489">
        <v>54</v>
      </c>
    </row>
    <row r="13" spans="1:10" ht="15.75" customHeight="1" x14ac:dyDescent="0.2">
      <c r="A13" s="64">
        <v>2015</v>
      </c>
      <c r="B13" s="489">
        <f t="shared" si="0"/>
        <v>5174</v>
      </c>
      <c r="C13" s="489">
        <v>179</v>
      </c>
      <c r="D13" s="489">
        <v>4055</v>
      </c>
      <c r="E13" s="489">
        <v>3</v>
      </c>
      <c r="F13" s="489">
        <f t="shared" si="1"/>
        <v>882</v>
      </c>
      <c r="G13" s="489">
        <v>825</v>
      </c>
      <c r="H13" s="489">
        <v>57</v>
      </c>
      <c r="I13" s="489">
        <v>55</v>
      </c>
    </row>
    <row r="14" spans="1:10" ht="15.75" customHeight="1" x14ac:dyDescent="0.2">
      <c r="A14" s="64">
        <v>2016</v>
      </c>
      <c r="B14" s="489">
        <f t="shared" si="0"/>
        <v>5174</v>
      </c>
      <c r="C14" s="489">
        <v>177</v>
      </c>
      <c r="D14" s="489">
        <v>4053</v>
      </c>
      <c r="E14" s="489">
        <v>3</v>
      </c>
      <c r="F14" s="489">
        <f t="shared" si="1"/>
        <v>886</v>
      </c>
      <c r="G14" s="489">
        <v>830</v>
      </c>
      <c r="H14" s="489">
        <v>56</v>
      </c>
      <c r="I14" s="489">
        <v>55</v>
      </c>
    </row>
    <row r="15" spans="1:10" ht="15.75" customHeight="1" x14ac:dyDescent="0.2">
      <c r="A15" s="64">
        <v>2017</v>
      </c>
      <c r="B15" s="489">
        <f t="shared" si="0"/>
        <v>5167</v>
      </c>
      <c r="C15" s="489">
        <v>167</v>
      </c>
      <c r="D15" s="489">
        <v>4048</v>
      </c>
      <c r="E15" s="489">
        <v>3</v>
      </c>
      <c r="F15" s="489">
        <f t="shared" si="1"/>
        <v>894</v>
      </c>
      <c r="G15" s="489">
        <v>837</v>
      </c>
      <c r="H15" s="489">
        <v>57</v>
      </c>
      <c r="I15" s="489">
        <v>55</v>
      </c>
    </row>
    <row r="16" spans="1:10" ht="15.75" customHeight="1" x14ac:dyDescent="0.2">
      <c r="A16" s="64">
        <v>2018</v>
      </c>
      <c r="B16" s="489">
        <f t="shared" si="0"/>
        <v>5164</v>
      </c>
      <c r="C16" s="489">
        <v>175</v>
      </c>
      <c r="D16" s="489">
        <v>4039</v>
      </c>
      <c r="E16" s="489">
        <v>3</v>
      </c>
      <c r="F16" s="489">
        <f t="shared" si="1"/>
        <v>893</v>
      </c>
      <c r="G16" s="489">
        <v>837</v>
      </c>
      <c r="H16" s="489">
        <v>56</v>
      </c>
      <c r="I16" s="489">
        <v>54</v>
      </c>
    </row>
    <row r="17" spans="1:9" ht="15.75" customHeight="1" x14ac:dyDescent="0.2">
      <c r="A17" s="64">
        <v>2019</v>
      </c>
      <c r="B17" s="489">
        <f t="shared" si="0"/>
        <v>5179</v>
      </c>
      <c r="C17" s="489">
        <v>189</v>
      </c>
      <c r="D17" s="489">
        <v>4039</v>
      </c>
      <c r="E17" s="489">
        <v>3</v>
      </c>
      <c r="F17" s="489">
        <f t="shared" si="1"/>
        <v>894</v>
      </c>
      <c r="G17" s="489">
        <v>839</v>
      </c>
      <c r="H17" s="489">
        <v>55</v>
      </c>
      <c r="I17" s="489">
        <v>54</v>
      </c>
    </row>
    <row r="18" spans="1:9" ht="15.75" customHeight="1" x14ac:dyDescent="0.2">
      <c r="A18" s="64">
        <v>2020</v>
      </c>
      <c r="B18" s="489">
        <f t="shared" si="0"/>
        <v>5203</v>
      </c>
      <c r="C18" s="489">
        <v>214</v>
      </c>
      <c r="D18" s="489">
        <v>4035</v>
      </c>
      <c r="E18" s="489">
        <v>3</v>
      </c>
      <c r="F18" s="489">
        <f t="shared" si="1"/>
        <v>897</v>
      </c>
      <c r="G18" s="489">
        <v>841</v>
      </c>
      <c r="H18" s="489">
        <v>56</v>
      </c>
      <c r="I18" s="489">
        <v>54</v>
      </c>
    </row>
    <row r="19" spans="1:9" ht="15.75" customHeight="1" thickBot="1" x14ac:dyDescent="0.25">
      <c r="A19" s="63">
        <v>2021</v>
      </c>
      <c r="B19" s="761">
        <f t="shared" si="0"/>
        <v>5219</v>
      </c>
      <c r="C19" s="761">
        <v>244</v>
      </c>
      <c r="D19" s="761">
        <v>4026</v>
      </c>
      <c r="E19" s="761">
        <v>3</v>
      </c>
      <c r="F19" s="761">
        <f t="shared" si="1"/>
        <v>893</v>
      </c>
      <c r="G19" s="761">
        <v>837</v>
      </c>
      <c r="H19" s="761">
        <v>56</v>
      </c>
      <c r="I19" s="761">
        <v>53</v>
      </c>
    </row>
    <row r="20" spans="1:9" s="371" customFormat="1" ht="15" customHeight="1" x14ac:dyDescent="0.2">
      <c r="A20" s="880" t="s">
        <v>323</v>
      </c>
      <c r="B20" s="880"/>
      <c r="C20" s="880"/>
      <c r="D20" s="880"/>
      <c r="E20" s="880"/>
      <c r="F20" s="880"/>
      <c r="G20" s="880"/>
      <c r="H20" s="880"/>
      <c r="I20" s="880"/>
    </row>
    <row r="21" spans="1:9" s="371" customFormat="1" ht="15" customHeight="1" x14ac:dyDescent="0.2">
      <c r="A21" s="780" t="s">
        <v>675</v>
      </c>
      <c r="B21" s="780"/>
      <c r="C21" s="780"/>
      <c r="D21" s="780"/>
      <c r="E21" s="780"/>
      <c r="F21" s="780"/>
      <c r="G21" s="780"/>
      <c r="H21" s="780"/>
      <c r="I21" s="780"/>
    </row>
    <row r="22" spans="1:9" s="371" customFormat="1" ht="15" customHeight="1" x14ac:dyDescent="0.2">
      <c r="A22" s="35" t="s">
        <v>24</v>
      </c>
      <c r="B22" s="366"/>
      <c r="C22" s="366"/>
      <c r="D22" s="366"/>
      <c r="E22" s="366"/>
      <c r="F22" s="366"/>
      <c r="G22" s="366"/>
      <c r="H22" s="366"/>
      <c r="I22" s="366"/>
    </row>
  </sheetData>
  <mergeCells count="9">
    <mergeCell ref="A21:I21"/>
    <mergeCell ref="A1:I1"/>
    <mergeCell ref="A2:I2"/>
    <mergeCell ref="A3:I3"/>
    <mergeCell ref="A4:I4"/>
    <mergeCell ref="A5:I5"/>
    <mergeCell ref="A20:I20"/>
    <mergeCell ref="A6:A7"/>
    <mergeCell ref="F6:H6"/>
  </mergeCells>
  <hyperlinks>
    <hyperlink ref="J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P41"/>
  <sheetViews>
    <sheetView showGridLines="0" zoomScaleNormal="100" zoomScaleSheetLayoutView="100" workbookViewId="0">
      <selection sqref="A1:M1"/>
    </sheetView>
  </sheetViews>
  <sheetFormatPr baseColWidth="10" defaultColWidth="11" defaultRowHeight="12.75" x14ac:dyDescent="0.2"/>
  <cols>
    <col min="1" max="1" width="16.5" style="62" customWidth="1"/>
    <col min="2" max="11" width="9.25" style="493" customWidth="1"/>
    <col min="12" max="16" width="11" style="483"/>
    <col min="17" max="16384" width="11" style="61"/>
  </cols>
  <sheetData>
    <row r="1" spans="1:16" ht="15" x14ac:dyDescent="0.25">
      <c r="A1" s="791" t="s">
        <v>961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1:16" ht="15" customHeight="1" x14ac:dyDescent="0.25">
      <c r="A2" s="786" t="s">
        <v>23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484" t="s">
        <v>612</v>
      </c>
    </row>
    <row r="3" spans="1:16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</row>
    <row r="4" spans="1:16" ht="15" x14ac:dyDescent="0.25">
      <c r="A4" s="791" t="s">
        <v>35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</row>
    <row r="5" spans="1:16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</row>
    <row r="6" spans="1:16" s="470" customFormat="1" ht="15.75" customHeight="1" x14ac:dyDescent="0.25">
      <c r="A6" s="793" t="s">
        <v>30</v>
      </c>
      <c r="B6" s="498"/>
      <c r="C6" s="498"/>
      <c r="D6" s="498"/>
      <c r="E6" s="498"/>
      <c r="F6" s="794" t="s">
        <v>104</v>
      </c>
      <c r="G6" s="794"/>
      <c r="H6" s="794"/>
      <c r="I6" s="794"/>
      <c r="J6" s="794"/>
      <c r="K6" s="498"/>
      <c r="L6" s="485"/>
      <c r="M6" s="485"/>
      <c r="N6" s="485"/>
      <c r="O6" s="485"/>
      <c r="P6" s="485"/>
    </row>
    <row r="7" spans="1:16" s="470" customFormat="1" ht="27.75" x14ac:dyDescent="0.25">
      <c r="A7" s="793"/>
      <c r="B7" s="499" t="s">
        <v>0</v>
      </c>
      <c r="C7" s="487" t="s">
        <v>585</v>
      </c>
      <c r="D7" s="486" t="s">
        <v>6</v>
      </c>
      <c r="E7" s="487" t="s">
        <v>217</v>
      </c>
      <c r="F7" s="486" t="s">
        <v>586</v>
      </c>
      <c r="G7" s="487" t="s">
        <v>215</v>
      </c>
      <c r="H7" s="487" t="s">
        <v>183</v>
      </c>
      <c r="I7" s="487" t="s">
        <v>216</v>
      </c>
      <c r="J7" s="488" t="s">
        <v>186</v>
      </c>
      <c r="K7" s="488" t="s">
        <v>587</v>
      </c>
      <c r="L7" s="485"/>
      <c r="M7" s="485"/>
      <c r="N7" s="485"/>
      <c r="O7" s="485"/>
      <c r="P7" s="485"/>
    </row>
    <row r="8" spans="1:16" x14ac:dyDescent="0.2">
      <c r="A8" s="64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6" s="169" customFormat="1" ht="15" customHeight="1" x14ac:dyDescent="0.2">
      <c r="A9" s="55" t="s">
        <v>0</v>
      </c>
      <c r="B9" s="552">
        <f>+C9+D9+E9+F9+K9</f>
        <v>923834</v>
      </c>
      <c r="C9" s="552">
        <f>SUM(C11:C37)</f>
        <v>120644</v>
      </c>
      <c r="D9" s="552">
        <f t="shared" ref="D9:K9" si="0">SUM(D11:D37)</f>
        <v>416321</v>
      </c>
      <c r="E9" s="552">
        <f t="shared" si="0"/>
        <v>293</v>
      </c>
      <c r="F9" s="552">
        <f t="shared" si="0"/>
        <v>371919</v>
      </c>
      <c r="G9" s="552">
        <f t="shared" si="0"/>
        <v>214033</v>
      </c>
      <c r="H9" s="552">
        <f t="shared" si="0"/>
        <v>101390</v>
      </c>
      <c r="I9" s="552">
        <f t="shared" si="0"/>
        <v>36804</v>
      </c>
      <c r="J9" s="552">
        <f t="shared" si="0"/>
        <v>19692</v>
      </c>
      <c r="K9" s="553">
        <f t="shared" si="0"/>
        <v>14657</v>
      </c>
      <c r="L9" s="531"/>
      <c r="M9" s="531"/>
      <c r="N9" s="531"/>
      <c r="O9" s="531"/>
      <c r="P9" s="531"/>
    </row>
    <row r="10" spans="1:16" x14ac:dyDescent="0.2">
      <c r="A10" s="56"/>
      <c r="B10" s="490"/>
      <c r="C10" s="490"/>
      <c r="D10" s="490"/>
      <c r="E10" s="490"/>
      <c r="F10" s="490"/>
      <c r="G10" s="490"/>
      <c r="H10" s="490"/>
      <c r="I10" s="490"/>
      <c r="J10" s="490"/>
      <c r="K10" s="490"/>
    </row>
    <row r="11" spans="1:16" x14ac:dyDescent="0.2">
      <c r="A11" s="54" t="s">
        <v>54</v>
      </c>
      <c r="B11" s="490">
        <f>+C11+D11+E11+F11+K11</f>
        <v>48319</v>
      </c>
      <c r="C11" s="490">
        <v>6222</v>
      </c>
      <c r="D11" s="490">
        <v>23371</v>
      </c>
      <c r="E11" s="490"/>
      <c r="F11" s="490">
        <f>SUM(G11:J11)</f>
        <v>18119</v>
      </c>
      <c r="G11" s="490">
        <v>12902</v>
      </c>
      <c r="H11" s="490">
        <v>4058</v>
      </c>
      <c r="I11" s="490">
        <v>596</v>
      </c>
      <c r="J11" s="490">
        <v>563</v>
      </c>
      <c r="K11" s="490">
        <v>607</v>
      </c>
    </row>
    <row r="12" spans="1:16" x14ac:dyDescent="0.2">
      <c r="A12" s="54" t="s">
        <v>61</v>
      </c>
      <c r="B12" s="490">
        <f t="shared" ref="B12:B37" si="1">+C12+D12+E12+F12+K12</f>
        <v>44847</v>
      </c>
      <c r="C12" s="490">
        <v>5607</v>
      </c>
      <c r="D12" s="490">
        <v>19429</v>
      </c>
      <c r="E12" s="490"/>
      <c r="F12" s="490">
        <f t="shared" ref="F12:F37" si="2">SUM(G12:J12)</f>
        <v>18574</v>
      </c>
      <c r="G12" s="490">
        <v>13458</v>
      </c>
      <c r="H12" s="490">
        <v>3080</v>
      </c>
      <c r="I12" s="490">
        <v>1190</v>
      </c>
      <c r="J12" s="490">
        <v>846</v>
      </c>
      <c r="K12" s="490">
        <v>1237</v>
      </c>
    </row>
    <row r="13" spans="1:16" x14ac:dyDescent="0.2">
      <c r="A13" s="54" t="s">
        <v>31</v>
      </c>
      <c r="B13" s="490">
        <f t="shared" si="1"/>
        <v>41253</v>
      </c>
      <c r="C13" s="490">
        <v>5469</v>
      </c>
      <c r="D13" s="490">
        <v>19817</v>
      </c>
      <c r="E13" s="490">
        <v>75</v>
      </c>
      <c r="F13" s="490">
        <f t="shared" si="2"/>
        <v>14993</v>
      </c>
      <c r="G13" s="490">
        <v>12421</v>
      </c>
      <c r="H13" s="490">
        <v>2069</v>
      </c>
      <c r="I13" s="490"/>
      <c r="J13" s="490">
        <v>503</v>
      </c>
      <c r="K13" s="490">
        <v>899</v>
      </c>
    </row>
    <row r="14" spans="1:16" x14ac:dyDescent="0.2">
      <c r="A14" s="54" t="s">
        <v>62</v>
      </c>
      <c r="B14" s="490">
        <f t="shared" si="1"/>
        <v>57677</v>
      </c>
      <c r="C14" s="490">
        <v>6920</v>
      </c>
      <c r="D14" s="490">
        <v>24558</v>
      </c>
      <c r="E14" s="490"/>
      <c r="F14" s="490">
        <f t="shared" si="2"/>
        <v>25012</v>
      </c>
      <c r="G14" s="490">
        <v>12019</v>
      </c>
      <c r="H14" s="490">
        <v>10500</v>
      </c>
      <c r="I14" s="490">
        <v>1027</v>
      </c>
      <c r="J14" s="490">
        <v>1466</v>
      </c>
      <c r="K14" s="490">
        <v>1187</v>
      </c>
    </row>
    <row r="15" spans="1:16" x14ac:dyDescent="0.2">
      <c r="A15" s="54" t="s">
        <v>63</v>
      </c>
      <c r="B15" s="490">
        <f t="shared" si="1"/>
        <v>14481</v>
      </c>
      <c r="C15" s="490">
        <v>1730</v>
      </c>
      <c r="D15" s="490">
        <v>6014</v>
      </c>
      <c r="E15" s="490"/>
      <c r="F15" s="490">
        <f t="shared" si="2"/>
        <v>6535</v>
      </c>
      <c r="G15" s="490">
        <v>2911</v>
      </c>
      <c r="H15" s="490">
        <v>2485</v>
      </c>
      <c r="I15" s="490">
        <v>800</v>
      </c>
      <c r="J15" s="490">
        <v>339</v>
      </c>
      <c r="K15" s="490">
        <v>202</v>
      </c>
    </row>
    <row r="16" spans="1:16" x14ac:dyDescent="0.2">
      <c r="A16" s="54" t="s">
        <v>64</v>
      </c>
      <c r="B16" s="490">
        <f t="shared" si="1"/>
        <v>34735</v>
      </c>
      <c r="C16" s="490">
        <v>4242</v>
      </c>
      <c r="D16" s="490">
        <v>14520</v>
      </c>
      <c r="E16" s="490"/>
      <c r="F16" s="490">
        <f t="shared" si="2"/>
        <v>15478</v>
      </c>
      <c r="G16" s="490">
        <v>7471</v>
      </c>
      <c r="H16" s="490">
        <v>3686</v>
      </c>
      <c r="I16" s="490">
        <v>3322</v>
      </c>
      <c r="J16" s="490">
        <v>999</v>
      </c>
      <c r="K16" s="490">
        <v>495</v>
      </c>
    </row>
    <row r="17" spans="1:11" x14ac:dyDescent="0.2">
      <c r="A17" s="54" t="s">
        <v>84</v>
      </c>
      <c r="B17" s="490">
        <f t="shared" si="1"/>
        <v>7963</v>
      </c>
      <c r="C17" s="490">
        <v>1091</v>
      </c>
      <c r="D17" s="490">
        <v>3643</v>
      </c>
      <c r="E17" s="490"/>
      <c r="F17" s="490">
        <f t="shared" si="2"/>
        <v>3095</v>
      </c>
      <c r="G17" s="490">
        <v>1556</v>
      </c>
      <c r="H17" s="490">
        <v>1199</v>
      </c>
      <c r="I17" s="490"/>
      <c r="J17" s="490">
        <v>340</v>
      </c>
      <c r="K17" s="490">
        <v>134</v>
      </c>
    </row>
    <row r="18" spans="1:11" x14ac:dyDescent="0.2">
      <c r="A18" s="54" t="s">
        <v>55</v>
      </c>
      <c r="B18" s="490">
        <f t="shared" si="1"/>
        <v>83985</v>
      </c>
      <c r="C18" s="490">
        <v>11104</v>
      </c>
      <c r="D18" s="490">
        <v>36963</v>
      </c>
      <c r="E18" s="490"/>
      <c r="F18" s="490">
        <f t="shared" si="2"/>
        <v>34555</v>
      </c>
      <c r="G18" s="490">
        <v>21131</v>
      </c>
      <c r="H18" s="490">
        <v>8763</v>
      </c>
      <c r="I18" s="490">
        <v>2828</v>
      </c>
      <c r="J18" s="490">
        <v>1833</v>
      </c>
      <c r="K18" s="490">
        <v>1363</v>
      </c>
    </row>
    <row r="19" spans="1:11" x14ac:dyDescent="0.2">
      <c r="A19" s="54" t="s">
        <v>65</v>
      </c>
      <c r="B19" s="490">
        <f t="shared" si="1"/>
        <v>40396</v>
      </c>
      <c r="C19" s="490">
        <v>5170</v>
      </c>
      <c r="D19" s="490">
        <v>17649</v>
      </c>
      <c r="E19" s="490"/>
      <c r="F19" s="490">
        <f t="shared" si="2"/>
        <v>16989</v>
      </c>
      <c r="G19" s="490">
        <v>9879</v>
      </c>
      <c r="H19" s="490">
        <v>3922</v>
      </c>
      <c r="I19" s="490">
        <v>2614</v>
      </c>
      <c r="J19" s="490">
        <v>574</v>
      </c>
      <c r="K19" s="490">
        <v>588</v>
      </c>
    </row>
    <row r="20" spans="1:11" x14ac:dyDescent="0.2">
      <c r="A20" s="54" t="s">
        <v>66</v>
      </c>
      <c r="B20" s="490">
        <f t="shared" si="1"/>
        <v>54935</v>
      </c>
      <c r="C20" s="490">
        <v>7705</v>
      </c>
      <c r="D20" s="490">
        <v>26863</v>
      </c>
      <c r="E20" s="490"/>
      <c r="F20" s="490">
        <f t="shared" si="2"/>
        <v>19589</v>
      </c>
      <c r="G20" s="490">
        <v>10245</v>
      </c>
      <c r="H20" s="490">
        <v>8118</v>
      </c>
      <c r="I20" s="490"/>
      <c r="J20" s="490">
        <v>1226</v>
      </c>
      <c r="K20" s="490">
        <v>778</v>
      </c>
    </row>
    <row r="21" spans="1:11" x14ac:dyDescent="0.2">
      <c r="A21" s="54" t="s">
        <v>67</v>
      </c>
      <c r="B21" s="490">
        <f t="shared" si="1"/>
        <v>18464</v>
      </c>
      <c r="C21" s="490">
        <v>2757</v>
      </c>
      <c r="D21" s="490">
        <v>9274</v>
      </c>
      <c r="E21" s="490"/>
      <c r="F21" s="490">
        <f t="shared" si="2"/>
        <v>6315</v>
      </c>
      <c r="G21" s="490">
        <v>4144</v>
      </c>
      <c r="H21" s="490">
        <v>1822</v>
      </c>
      <c r="I21" s="490"/>
      <c r="J21" s="490">
        <v>349</v>
      </c>
      <c r="K21" s="490">
        <v>118</v>
      </c>
    </row>
    <row r="22" spans="1:11" x14ac:dyDescent="0.2">
      <c r="A22" s="53" t="s">
        <v>32</v>
      </c>
      <c r="B22" s="490">
        <f t="shared" si="1"/>
        <v>75525</v>
      </c>
      <c r="C22" s="490">
        <v>9768</v>
      </c>
      <c r="D22" s="490">
        <v>34187</v>
      </c>
      <c r="E22" s="490">
        <v>109</v>
      </c>
      <c r="F22" s="490">
        <f t="shared" si="2"/>
        <v>30288</v>
      </c>
      <c r="G22" s="490">
        <v>18884</v>
      </c>
      <c r="H22" s="490">
        <v>6135</v>
      </c>
      <c r="I22" s="490">
        <v>4376</v>
      </c>
      <c r="J22" s="490">
        <v>893</v>
      </c>
      <c r="K22" s="490">
        <v>1173</v>
      </c>
    </row>
    <row r="23" spans="1:11" x14ac:dyDescent="0.2">
      <c r="A23" s="54" t="s">
        <v>68</v>
      </c>
      <c r="B23" s="490">
        <f t="shared" si="1"/>
        <v>20566</v>
      </c>
      <c r="C23" s="490">
        <v>2683</v>
      </c>
      <c r="D23" s="490">
        <v>9284</v>
      </c>
      <c r="E23" s="490"/>
      <c r="F23" s="490">
        <f t="shared" si="2"/>
        <v>8070</v>
      </c>
      <c r="G23" s="490">
        <v>6011</v>
      </c>
      <c r="H23" s="490">
        <v>992</v>
      </c>
      <c r="I23" s="490">
        <v>794</v>
      </c>
      <c r="J23" s="490">
        <v>273</v>
      </c>
      <c r="K23" s="490">
        <v>529</v>
      </c>
    </row>
    <row r="24" spans="1:11" x14ac:dyDescent="0.2">
      <c r="A24" s="54" t="s">
        <v>33</v>
      </c>
      <c r="B24" s="490">
        <f t="shared" si="1"/>
        <v>63751</v>
      </c>
      <c r="C24" s="490">
        <v>7900</v>
      </c>
      <c r="D24" s="490">
        <v>28022</v>
      </c>
      <c r="E24" s="490">
        <v>109</v>
      </c>
      <c r="F24" s="490">
        <f t="shared" si="2"/>
        <v>26585</v>
      </c>
      <c r="G24" s="490">
        <v>17832</v>
      </c>
      <c r="H24" s="490">
        <v>5838</v>
      </c>
      <c r="I24" s="490">
        <v>2253</v>
      </c>
      <c r="J24" s="490">
        <v>662</v>
      </c>
      <c r="K24" s="490">
        <v>1135</v>
      </c>
    </row>
    <row r="25" spans="1:11" x14ac:dyDescent="0.2">
      <c r="A25" s="54" t="s">
        <v>218</v>
      </c>
      <c r="B25" s="490">
        <f t="shared" si="1"/>
        <v>18431</v>
      </c>
      <c r="C25" s="490">
        <v>2580</v>
      </c>
      <c r="D25" s="490">
        <v>8556</v>
      </c>
      <c r="E25" s="490"/>
      <c r="F25" s="490">
        <f t="shared" si="2"/>
        <v>7137</v>
      </c>
      <c r="G25" s="490">
        <v>4151</v>
      </c>
      <c r="H25" s="490">
        <v>1108</v>
      </c>
      <c r="I25" s="490">
        <v>1676</v>
      </c>
      <c r="J25" s="490">
        <v>202</v>
      </c>
      <c r="K25" s="490">
        <v>158</v>
      </c>
    </row>
    <row r="26" spans="1:11" x14ac:dyDescent="0.2">
      <c r="A26" s="54" t="s">
        <v>56</v>
      </c>
      <c r="B26" s="490">
        <f t="shared" si="1"/>
        <v>28558</v>
      </c>
      <c r="C26" s="490">
        <v>3604</v>
      </c>
      <c r="D26" s="490">
        <v>12440</v>
      </c>
      <c r="E26" s="490"/>
      <c r="F26" s="490">
        <f t="shared" si="2"/>
        <v>11907</v>
      </c>
      <c r="G26" s="490">
        <v>7033</v>
      </c>
      <c r="H26" s="490">
        <v>2446</v>
      </c>
      <c r="I26" s="490">
        <v>1910</v>
      </c>
      <c r="J26" s="490">
        <v>518</v>
      </c>
      <c r="K26" s="490">
        <v>607</v>
      </c>
    </row>
    <row r="27" spans="1:11" x14ac:dyDescent="0.2">
      <c r="A27" s="54" t="s">
        <v>70</v>
      </c>
      <c r="B27" s="490">
        <f t="shared" si="1"/>
        <v>16500</v>
      </c>
      <c r="C27" s="490">
        <v>2036</v>
      </c>
      <c r="D27" s="490">
        <v>6986</v>
      </c>
      <c r="E27" s="490"/>
      <c r="F27" s="490">
        <f t="shared" si="2"/>
        <v>7156</v>
      </c>
      <c r="G27" s="490">
        <v>2588</v>
      </c>
      <c r="H27" s="490">
        <v>3072</v>
      </c>
      <c r="I27" s="490">
        <v>278</v>
      </c>
      <c r="J27" s="490">
        <v>1218</v>
      </c>
      <c r="K27" s="490">
        <v>322</v>
      </c>
    </row>
    <row r="28" spans="1:11" x14ac:dyDescent="0.2">
      <c r="A28" s="54" t="s">
        <v>71</v>
      </c>
      <c r="B28" s="490">
        <f t="shared" si="1"/>
        <v>23247</v>
      </c>
      <c r="C28" s="490">
        <v>3068</v>
      </c>
      <c r="D28" s="490">
        <v>10472</v>
      </c>
      <c r="E28" s="490"/>
      <c r="F28" s="490">
        <f t="shared" si="2"/>
        <v>9277</v>
      </c>
      <c r="G28" s="490">
        <v>4067</v>
      </c>
      <c r="H28" s="490">
        <v>3560</v>
      </c>
      <c r="I28" s="490">
        <v>256</v>
      </c>
      <c r="J28" s="490">
        <v>1394</v>
      </c>
      <c r="K28" s="490">
        <v>430</v>
      </c>
    </row>
    <row r="29" spans="1:11" x14ac:dyDescent="0.2">
      <c r="A29" s="54" t="s">
        <v>57</v>
      </c>
      <c r="B29" s="490">
        <f t="shared" si="1"/>
        <v>14985</v>
      </c>
      <c r="C29" s="490">
        <v>1911</v>
      </c>
      <c r="D29" s="490">
        <v>6794</v>
      </c>
      <c r="E29" s="490"/>
      <c r="F29" s="490">
        <f t="shared" si="2"/>
        <v>6054</v>
      </c>
      <c r="G29" s="490">
        <v>3132</v>
      </c>
      <c r="H29" s="490">
        <v>1742</v>
      </c>
      <c r="I29" s="490">
        <v>762</v>
      </c>
      <c r="J29" s="490">
        <v>418</v>
      </c>
      <c r="K29" s="490">
        <v>226</v>
      </c>
    </row>
    <row r="30" spans="1:11" x14ac:dyDescent="0.2">
      <c r="A30" s="54" t="s">
        <v>58</v>
      </c>
      <c r="B30" s="490">
        <f t="shared" si="1"/>
        <v>29352</v>
      </c>
      <c r="C30" s="490">
        <v>4115</v>
      </c>
      <c r="D30" s="490">
        <v>13333</v>
      </c>
      <c r="E30" s="490"/>
      <c r="F30" s="490">
        <f t="shared" si="2"/>
        <v>11496</v>
      </c>
      <c r="G30" s="490">
        <v>8040</v>
      </c>
      <c r="H30" s="490">
        <v>2302</v>
      </c>
      <c r="I30" s="490">
        <v>747</v>
      </c>
      <c r="J30" s="490">
        <v>407</v>
      </c>
      <c r="K30" s="490">
        <v>408</v>
      </c>
    </row>
    <row r="31" spans="1:11" x14ac:dyDescent="0.2">
      <c r="A31" s="54" t="s">
        <v>59</v>
      </c>
      <c r="B31" s="490">
        <f t="shared" si="1"/>
        <v>34012</v>
      </c>
      <c r="C31" s="490">
        <v>4106</v>
      </c>
      <c r="D31" s="490">
        <v>14435</v>
      </c>
      <c r="E31" s="490"/>
      <c r="F31" s="490">
        <f t="shared" si="2"/>
        <v>14770</v>
      </c>
      <c r="G31" s="490">
        <v>5505</v>
      </c>
      <c r="H31" s="490">
        <v>5141</v>
      </c>
      <c r="I31" s="490">
        <v>2960</v>
      </c>
      <c r="J31" s="490">
        <v>1164</v>
      </c>
      <c r="K31" s="490">
        <v>701</v>
      </c>
    </row>
    <row r="32" spans="1:11" x14ac:dyDescent="0.2">
      <c r="A32" s="54" t="s">
        <v>85</v>
      </c>
      <c r="B32" s="490">
        <f t="shared" si="1"/>
        <v>18632</v>
      </c>
      <c r="C32" s="490">
        <v>2258</v>
      </c>
      <c r="D32" s="490">
        <v>7761</v>
      </c>
      <c r="E32" s="490"/>
      <c r="F32" s="490">
        <f t="shared" si="2"/>
        <v>8432</v>
      </c>
      <c r="G32" s="490">
        <v>1165</v>
      </c>
      <c r="H32" s="490">
        <v>4341</v>
      </c>
      <c r="I32" s="490">
        <v>2117</v>
      </c>
      <c r="J32" s="490">
        <v>809</v>
      </c>
      <c r="K32" s="490">
        <v>181</v>
      </c>
    </row>
    <row r="33" spans="1:11" x14ac:dyDescent="0.2">
      <c r="A33" s="54" t="s">
        <v>72</v>
      </c>
      <c r="B33" s="490">
        <f t="shared" si="1"/>
        <v>19780</v>
      </c>
      <c r="C33" s="490">
        <v>2494</v>
      </c>
      <c r="D33" s="490">
        <v>8790</v>
      </c>
      <c r="E33" s="490"/>
      <c r="F33" s="490">
        <f t="shared" si="2"/>
        <v>8306</v>
      </c>
      <c r="G33" s="490">
        <v>4703</v>
      </c>
      <c r="H33" s="490">
        <v>1416</v>
      </c>
      <c r="I33" s="490">
        <v>1559</v>
      </c>
      <c r="J33" s="490">
        <v>628</v>
      </c>
      <c r="K33" s="490">
        <v>190</v>
      </c>
    </row>
    <row r="34" spans="1:11" x14ac:dyDescent="0.2">
      <c r="A34" s="54" t="s">
        <v>73</v>
      </c>
      <c r="B34" s="490">
        <f t="shared" si="1"/>
        <v>6656</v>
      </c>
      <c r="C34" s="490">
        <v>860</v>
      </c>
      <c r="D34" s="490">
        <v>2851</v>
      </c>
      <c r="E34" s="490"/>
      <c r="F34" s="490">
        <f t="shared" si="2"/>
        <v>2865</v>
      </c>
      <c r="G34" s="490">
        <v>795</v>
      </c>
      <c r="H34" s="490">
        <v>1539</v>
      </c>
      <c r="I34" s="490"/>
      <c r="J34" s="490">
        <v>531</v>
      </c>
      <c r="K34" s="490">
        <v>80</v>
      </c>
    </row>
    <row r="35" spans="1:11" x14ac:dyDescent="0.2">
      <c r="A35" s="54" t="s">
        <v>74</v>
      </c>
      <c r="B35" s="490">
        <f t="shared" si="1"/>
        <v>54216</v>
      </c>
      <c r="C35" s="490">
        <v>7891</v>
      </c>
      <c r="D35" s="490">
        <v>25833</v>
      </c>
      <c r="E35" s="490"/>
      <c r="F35" s="490">
        <f t="shared" si="2"/>
        <v>20132</v>
      </c>
      <c r="G35" s="490">
        <v>10429</v>
      </c>
      <c r="H35" s="490">
        <v>6136</v>
      </c>
      <c r="I35" s="490">
        <v>2387</v>
      </c>
      <c r="J35" s="490">
        <v>1180</v>
      </c>
      <c r="K35" s="490">
        <v>360</v>
      </c>
    </row>
    <row r="36" spans="1:11" x14ac:dyDescent="0.2">
      <c r="A36" s="54" t="s">
        <v>75</v>
      </c>
      <c r="B36" s="490">
        <f t="shared" si="1"/>
        <v>44323</v>
      </c>
      <c r="C36" s="490">
        <v>6171</v>
      </c>
      <c r="D36" s="490">
        <v>20605</v>
      </c>
      <c r="E36" s="490"/>
      <c r="F36" s="490">
        <f t="shared" si="2"/>
        <v>17082</v>
      </c>
      <c r="G36" s="490">
        <v>9988</v>
      </c>
      <c r="H36" s="490">
        <v>4610</v>
      </c>
      <c r="I36" s="490">
        <v>2127</v>
      </c>
      <c r="J36" s="490">
        <v>357</v>
      </c>
      <c r="K36" s="490">
        <v>465</v>
      </c>
    </row>
    <row r="37" spans="1:11" ht="13.5" thickBot="1" x14ac:dyDescent="0.25">
      <c r="A37" s="58" t="s">
        <v>76</v>
      </c>
      <c r="B37" s="491">
        <f t="shared" si="1"/>
        <v>8245</v>
      </c>
      <c r="C37" s="491">
        <v>1182</v>
      </c>
      <c r="D37" s="491">
        <v>3871</v>
      </c>
      <c r="E37" s="491"/>
      <c r="F37" s="491">
        <f t="shared" si="2"/>
        <v>3108</v>
      </c>
      <c r="G37" s="491">
        <v>1573</v>
      </c>
      <c r="H37" s="491">
        <v>1310</v>
      </c>
      <c r="I37" s="491">
        <v>225</v>
      </c>
      <c r="J37" s="491"/>
      <c r="K37" s="491">
        <v>84</v>
      </c>
    </row>
    <row r="38" spans="1:11" ht="15" customHeight="1" x14ac:dyDescent="0.2">
      <c r="A38" s="365" t="s">
        <v>323</v>
      </c>
      <c r="B38" s="495"/>
      <c r="C38" s="495"/>
      <c r="D38" s="495"/>
      <c r="E38" s="495"/>
      <c r="F38" s="495"/>
      <c r="G38" s="495"/>
      <c r="H38" s="495"/>
      <c r="I38" s="495"/>
      <c r="J38" s="495"/>
      <c r="K38" s="495"/>
    </row>
    <row r="39" spans="1:11" ht="15" customHeight="1" x14ac:dyDescent="0.2">
      <c r="A39" s="365" t="s">
        <v>324</v>
      </c>
      <c r="B39" s="495"/>
      <c r="C39" s="495"/>
      <c r="D39" s="495"/>
      <c r="E39" s="495"/>
      <c r="F39" s="495"/>
      <c r="G39" s="495"/>
      <c r="H39" s="495"/>
      <c r="I39" s="495"/>
      <c r="J39" s="495"/>
      <c r="K39" s="495"/>
    </row>
    <row r="40" spans="1:11" ht="27.75" customHeight="1" x14ac:dyDescent="0.2">
      <c r="A40" s="780" t="s">
        <v>341</v>
      </c>
      <c r="B40" s="780"/>
      <c r="C40" s="780"/>
      <c r="D40" s="780"/>
      <c r="E40" s="780"/>
      <c r="F40" s="780"/>
      <c r="G40" s="780"/>
      <c r="H40" s="780"/>
      <c r="I40" s="780"/>
      <c r="J40" s="780"/>
      <c r="K40" s="780"/>
    </row>
    <row r="41" spans="1:11" ht="15" customHeight="1" x14ac:dyDescent="0.2">
      <c r="A41" s="35" t="s">
        <v>24</v>
      </c>
      <c r="B41" s="494"/>
      <c r="C41" s="494"/>
      <c r="D41" s="494"/>
      <c r="E41" s="494"/>
      <c r="F41" s="494"/>
      <c r="G41" s="494"/>
      <c r="H41" s="494"/>
      <c r="I41" s="494"/>
      <c r="J41" s="494"/>
      <c r="K41" s="494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F11:F30 F31:F37" formulaRange="1"/>
  </ignoredError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5"/>
  <sheetViews>
    <sheetView showGridLines="0" zoomScaleNormal="100" zoomScaleSheetLayoutView="100" workbookViewId="0">
      <selection activeCell="J17" sqref="J17"/>
    </sheetView>
  </sheetViews>
  <sheetFormatPr baseColWidth="10" defaultColWidth="11" defaultRowHeight="12" x14ac:dyDescent="0.2"/>
  <cols>
    <col min="1" max="1" width="27.375" style="133" customWidth="1"/>
    <col min="2" max="4" width="5.875" style="132" customWidth="1"/>
    <col min="5" max="5" width="1" style="132" customWidth="1"/>
    <col min="6" max="8" width="5.875" style="132" customWidth="1"/>
    <col min="9" max="9" width="1" style="132" customWidth="1"/>
    <col min="10" max="12" width="5.875" style="132" customWidth="1"/>
    <col min="13" max="13" width="1" style="132" customWidth="1"/>
    <col min="14" max="16" width="5.875" style="132" customWidth="1"/>
    <col min="17" max="16384" width="11" style="134"/>
  </cols>
  <sheetData>
    <row r="1" spans="1:17" ht="15" x14ac:dyDescent="0.25">
      <c r="A1" s="885" t="s">
        <v>825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</row>
    <row r="2" spans="1:17" ht="15" x14ac:dyDescent="0.25">
      <c r="A2" s="885" t="s">
        <v>581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353" t="s">
        <v>612</v>
      </c>
    </row>
    <row r="3" spans="1:17" ht="15" x14ac:dyDescent="0.25">
      <c r="A3" s="885" t="s">
        <v>242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</row>
    <row r="4" spans="1:17" ht="15" x14ac:dyDescent="0.25">
      <c r="A4" s="886" t="s">
        <v>210</v>
      </c>
      <c r="B4" s="886"/>
      <c r="C4" s="886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</row>
    <row r="5" spans="1:17" s="501" customFormat="1" ht="18" customHeight="1" x14ac:dyDescent="0.25">
      <c r="A5" s="887" t="s">
        <v>225</v>
      </c>
      <c r="B5" s="883" t="s">
        <v>0</v>
      </c>
      <c r="C5" s="883"/>
      <c r="D5" s="883"/>
      <c r="E5" s="758"/>
      <c r="F5" s="883" t="s">
        <v>1</v>
      </c>
      <c r="G5" s="883"/>
      <c r="H5" s="883"/>
      <c r="I5" s="758"/>
      <c r="J5" s="883" t="s">
        <v>2</v>
      </c>
      <c r="K5" s="883"/>
      <c r="L5" s="883"/>
      <c r="M5" s="758"/>
      <c r="N5" s="883" t="s">
        <v>211</v>
      </c>
      <c r="O5" s="883"/>
      <c r="P5" s="883"/>
    </row>
    <row r="6" spans="1:17" s="501" customFormat="1" ht="18" customHeight="1" x14ac:dyDescent="0.25">
      <c r="A6" s="887"/>
      <c r="B6" s="759" t="s">
        <v>0</v>
      </c>
      <c r="C6" s="760" t="s">
        <v>214</v>
      </c>
      <c r="D6" s="759" t="s">
        <v>213</v>
      </c>
      <c r="E6" s="759"/>
      <c r="F6" s="759" t="s">
        <v>0</v>
      </c>
      <c r="G6" s="760" t="s">
        <v>214</v>
      </c>
      <c r="H6" s="759" t="s">
        <v>213</v>
      </c>
      <c r="I6" s="759"/>
      <c r="J6" s="759" t="s">
        <v>0</v>
      </c>
      <c r="K6" s="760" t="s">
        <v>214</v>
      </c>
      <c r="L6" s="759" t="s">
        <v>213</v>
      </c>
      <c r="M6" s="759"/>
      <c r="N6" s="759" t="s">
        <v>0</v>
      </c>
      <c r="O6" s="760" t="s">
        <v>214</v>
      </c>
      <c r="P6" s="759" t="s">
        <v>213</v>
      </c>
    </row>
    <row r="7" spans="1:17" ht="6" customHeight="1" x14ac:dyDescent="0.2">
      <c r="A7" s="136"/>
      <c r="B7" s="135"/>
      <c r="C7" s="135"/>
      <c r="D7" s="135"/>
      <c r="E7" s="137"/>
      <c r="F7" s="135"/>
      <c r="G7" s="135"/>
      <c r="H7" s="135"/>
      <c r="I7" s="137"/>
      <c r="J7" s="135"/>
      <c r="K7" s="135"/>
      <c r="L7" s="135"/>
      <c r="M7" s="137"/>
      <c r="N7" s="135"/>
      <c r="O7" s="135"/>
      <c r="P7" s="135"/>
    </row>
    <row r="8" spans="1:17" s="555" customFormat="1" ht="12.75" x14ac:dyDescent="0.2">
      <c r="A8" s="138" t="s">
        <v>0</v>
      </c>
      <c r="B8" s="762">
        <f>+C8+D8</f>
        <v>9109</v>
      </c>
      <c r="C8" s="762">
        <f>+G8+K8+O8</f>
        <v>4229</v>
      </c>
      <c r="D8" s="762">
        <f>+H8+L8+P8</f>
        <v>4880</v>
      </c>
      <c r="E8" s="762"/>
      <c r="F8" s="762">
        <f>+G8+H8</f>
        <v>8031</v>
      </c>
      <c r="G8" s="762">
        <f>+G10+G12+G14+G16+G30</f>
        <v>3217</v>
      </c>
      <c r="H8" s="762">
        <f t="shared" ref="H8:I8" si="0">+H10+H12+H14+H16+H30</f>
        <v>4814</v>
      </c>
      <c r="I8" s="762">
        <f t="shared" si="0"/>
        <v>0</v>
      </c>
      <c r="J8" s="762">
        <f>+K8+L8</f>
        <v>988</v>
      </c>
      <c r="K8" s="762">
        <f>+K10+K12+K14+K16+K30</f>
        <v>927</v>
      </c>
      <c r="L8" s="762">
        <f t="shared" ref="L8" si="1">+L10+L12+L14+L16+L30</f>
        <v>61</v>
      </c>
      <c r="M8" s="762">
        <f t="shared" ref="M8" si="2">+M10+M12+M14+M16+M30</f>
        <v>0</v>
      </c>
      <c r="N8" s="762">
        <f>+O8+P8</f>
        <v>90</v>
      </c>
      <c r="O8" s="762">
        <f>+O10+O12+O14+O16+O30</f>
        <v>85</v>
      </c>
      <c r="P8" s="762">
        <f t="shared" ref="P8" si="3">+P10+P12+P14+P16+P30</f>
        <v>5</v>
      </c>
    </row>
    <row r="9" spans="1:17" ht="6" customHeight="1" x14ac:dyDescent="0.2">
      <c r="A9" s="128"/>
      <c r="B9" s="763"/>
      <c r="C9" s="763"/>
      <c r="D9" s="763"/>
      <c r="E9" s="763"/>
      <c r="F9" s="763"/>
      <c r="G9" s="763"/>
      <c r="H9" s="763"/>
      <c r="I9" s="763"/>
      <c r="J9" s="763"/>
      <c r="K9" s="763"/>
      <c r="L9" s="763"/>
      <c r="M9" s="763"/>
      <c r="N9" s="763"/>
      <c r="O9" s="763"/>
      <c r="P9" s="763"/>
    </row>
    <row r="10" spans="1:17" ht="15.75" customHeight="1" x14ac:dyDescent="0.2">
      <c r="A10" s="131" t="s">
        <v>229</v>
      </c>
      <c r="B10" s="763">
        <f>+C10+D10</f>
        <v>3705</v>
      </c>
      <c r="C10" s="763">
        <f>+G10+K10+O10</f>
        <v>1694</v>
      </c>
      <c r="D10" s="763">
        <f>+H10+L10+P10</f>
        <v>2011</v>
      </c>
      <c r="E10" s="763"/>
      <c r="F10" s="763">
        <f>+G10+H10</f>
        <v>3237</v>
      </c>
      <c r="G10" s="763">
        <v>1251</v>
      </c>
      <c r="H10" s="763">
        <v>1986</v>
      </c>
      <c r="I10" s="763"/>
      <c r="J10" s="763">
        <f>+K10+L10</f>
        <v>448</v>
      </c>
      <c r="K10" s="763">
        <v>423</v>
      </c>
      <c r="L10" s="763">
        <v>25</v>
      </c>
      <c r="M10" s="763"/>
      <c r="N10" s="763">
        <f>+O10+P10</f>
        <v>20</v>
      </c>
      <c r="O10" s="763">
        <v>20</v>
      </c>
      <c r="P10" s="763">
        <v>0</v>
      </c>
    </row>
    <row r="11" spans="1:17" ht="6" customHeight="1" x14ac:dyDescent="0.2">
      <c r="A11" s="131"/>
      <c r="B11" s="764"/>
      <c r="C11" s="764"/>
      <c r="D11" s="764"/>
      <c r="E11" s="764"/>
      <c r="F11" s="764"/>
      <c r="G11" s="764"/>
      <c r="H11" s="764"/>
      <c r="I11" s="764"/>
      <c r="J11" s="764"/>
      <c r="K11" s="764"/>
      <c r="L11" s="764"/>
      <c r="M11" s="764"/>
      <c r="N11" s="764"/>
      <c r="O11" s="764"/>
      <c r="P11" s="764"/>
    </row>
    <row r="12" spans="1:17" ht="12.75" x14ac:dyDescent="0.2">
      <c r="A12" s="131" t="s">
        <v>6</v>
      </c>
      <c r="B12" s="763">
        <f>+C12+D12</f>
        <v>4026</v>
      </c>
      <c r="C12" s="763">
        <f>+G12+K12+O12</f>
        <v>1604</v>
      </c>
      <c r="D12" s="763">
        <f>+H12+L12+P12</f>
        <v>2422</v>
      </c>
      <c r="E12" s="763"/>
      <c r="F12" s="764">
        <f>+G12+H12</f>
        <v>3688</v>
      </c>
      <c r="G12" s="763">
        <v>1290</v>
      </c>
      <c r="H12" s="763">
        <v>2398</v>
      </c>
      <c r="I12" s="763"/>
      <c r="J12" s="764">
        <f>+K12+L12</f>
        <v>320</v>
      </c>
      <c r="K12" s="763">
        <v>296</v>
      </c>
      <c r="L12" s="763">
        <v>24</v>
      </c>
      <c r="M12" s="763"/>
      <c r="N12" s="764">
        <f>+O12+P12</f>
        <v>18</v>
      </c>
      <c r="O12" s="763">
        <v>18</v>
      </c>
      <c r="P12" s="763">
        <v>0</v>
      </c>
    </row>
    <row r="13" spans="1:17" ht="6" customHeight="1" x14ac:dyDescent="0.2">
      <c r="A13" s="131"/>
      <c r="B13" s="764"/>
      <c r="C13" s="764"/>
      <c r="D13" s="764"/>
      <c r="E13" s="764"/>
      <c r="F13" s="764"/>
      <c r="G13" s="764"/>
      <c r="H13" s="764"/>
      <c r="I13" s="764"/>
      <c r="J13" s="764"/>
      <c r="K13" s="764"/>
      <c r="L13" s="764"/>
      <c r="M13" s="764"/>
      <c r="N13" s="764"/>
      <c r="O13" s="764"/>
      <c r="P13" s="764"/>
    </row>
    <row r="14" spans="1:17" ht="12.75" x14ac:dyDescent="0.2">
      <c r="A14" s="131" t="s">
        <v>167</v>
      </c>
      <c r="B14" s="763">
        <f>+C14+D14</f>
        <v>3</v>
      </c>
      <c r="C14" s="763">
        <f>+G14+K14+O14</f>
        <v>3</v>
      </c>
      <c r="D14" s="763">
        <f>+H14+L14+P14</f>
        <v>0</v>
      </c>
      <c r="E14" s="763"/>
      <c r="F14" s="764">
        <f>+G14+H14</f>
        <v>3</v>
      </c>
      <c r="G14" s="763">
        <v>3</v>
      </c>
      <c r="H14" s="763">
        <v>0</v>
      </c>
      <c r="I14" s="763"/>
      <c r="J14" s="764">
        <f>+K14+L14</f>
        <v>0</v>
      </c>
      <c r="K14" s="763">
        <v>0</v>
      </c>
      <c r="L14" s="763">
        <v>0</v>
      </c>
      <c r="M14" s="763"/>
      <c r="N14" s="764">
        <f>+O14+P14</f>
        <v>0</v>
      </c>
      <c r="O14" s="763">
        <v>0</v>
      </c>
      <c r="P14" s="763">
        <v>0</v>
      </c>
    </row>
    <row r="15" spans="1:17" ht="6" customHeight="1" x14ac:dyDescent="0.2">
      <c r="A15" s="131"/>
      <c r="B15" s="764"/>
      <c r="C15" s="764"/>
      <c r="D15" s="764"/>
      <c r="E15" s="764"/>
      <c r="F15" s="764"/>
      <c r="G15" s="764"/>
      <c r="H15" s="764"/>
      <c r="I15" s="764"/>
      <c r="J15" s="764"/>
      <c r="K15" s="764"/>
      <c r="L15" s="764"/>
      <c r="M15" s="764"/>
      <c r="N15" s="764"/>
      <c r="O15" s="764"/>
      <c r="P15" s="764"/>
    </row>
    <row r="16" spans="1:17" ht="15.75" customHeight="1" x14ac:dyDescent="0.2">
      <c r="A16" s="131" t="s">
        <v>584</v>
      </c>
      <c r="B16" s="763">
        <f>+C16+D16</f>
        <v>980</v>
      </c>
      <c r="C16" s="763">
        <f t="shared" ref="C16:D19" si="4">+G16+K16+O16</f>
        <v>627</v>
      </c>
      <c r="D16" s="763">
        <f t="shared" si="4"/>
        <v>353</v>
      </c>
      <c r="E16" s="764"/>
      <c r="F16" s="764">
        <f>+G16+H16</f>
        <v>740</v>
      </c>
      <c r="G16" s="763">
        <f>SUM(G17:G19)</f>
        <v>399</v>
      </c>
      <c r="H16" s="763">
        <f>SUM(H17:H19)</f>
        <v>341</v>
      </c>
      <c r="I16" s="764"/>
      <c r="J16" s="764">
        <f>+K16+L16</f>
        <v>219</v>
      </c>
      <c r="K16" s="763">
        <f>SUM(K17:K19)</f>
        <v>207</v>
      </c>
      <c r="L16" s="763">
        <f>SUM(L17:L19)</f>
        <v>12</v>
      </c>
      <c r="M16" s="764"/>
      <c r="N16" s="764">
        <f>+O16+P16</f>
        <v>21</v>
      </c>
      <c r="O16" s="763">
        <f>SUM(O17:O19)</f>
        <v>21</v>
      </c>
      <c r="P16" s="763">
        <f>SUM(P17:P19)</f>
        <v>0</v>
      </c>
    </row>
    <row r="17" spans="1:16" ht="12.75" x14ac:dyDescent="0.2">
      <c r="A17" s="129" t="s">
        <v>11</v>
      </c>
      <c r="B17" s="763">
        <f>+C17+D17</f>
        <v>754</v>
      </c>
      <c r="C17" s="763">
        <f t="shared" si="4"/>
        <v>484</v>
      </c>
      <c r="D17" s="763">
        <f t="shared" si="4"/>
        <v>270</v>
      </c>
      <c r="E17" s="764"/>
      <c r="F17" s="764">
        <f>+G17+H17</f>
        <v>520</v>
      </c>
      <c r="G17" s="763">
        <f>+G22+G27</f>
        <v>262</v>
      </c>
      <c r="H17" s="763">
        <f>+H22+H27</f>
        <v>258</v>
      </c>
      <c r="I17" s="764"/>
      <c r="J17" s="764">
        <f>+K17+L17</f>
        <v>217</v>
      </c>
      <c r="K17" s="763">
        <f>+K22+K27</f>
        <v>205</v>
      </c>
      <c r="L17" s="763">
        <f>+L22+L27</f>
        <v>12</v>
      </c>
      <c r="M17" s="764"/>
      <c r="N17" s="764">
        <f>+O17+P17</f>
        <v>17</v>
      </c>
      <c r="O17" s="763">
        <f>+O22+O27</f>
        <v>17</v>
      </c>
      <c r="P17" s="763">
        <f>+P22+P27</f>
        <v>0</v>
      </c>
    </row>
    <row r="18" spans="1:16" ht="12.75" x14ac:dyDescent="0.2">
      <c r="A18" s="130" t="s">
        <v>12</v>
      </c>
      <c r="B18" s="763">
        <f>+C18+D18</f>
        <v>224</v>
      </c>
      <c r="C18" s="763">
        <f t="shared" si="4"/>
        <v>141</v>
      </c>
      <c r="D18" s="763">
        <f t="shared" si="4"/>
        <v>83</v>
      </c>
      <c r="E18" s="764"/>
      <c r="F18" s="764">
        <f>+G18+H18</f>
        <v>218</v>
      </c>
      <c r="G18" s="763">
        <f t="shared" ref="G18:H18" si="5">+G23+G28</f>
        <v>135</v>
      </c>
      <c r="H18" s="763">
        <f t="shared" si="5"/>
        <v>83</v>
      </c>
      <c r="I18" s="764"/>
      <c r="J18" s="764">
        <f>+K18+L18</f>
        <v>2</v>
      </c>
      <c r="K18" s="763">
        <f t="shared" ref="K18:L18" si="6">+K23+K28</f>
        <v>2</v>
      </c>
      <c r="L18" s="763">
        <f t="shared" si="6"/>
        <v>0</v>
      </c>
      <c r="M18" s="764"/>
      <c r="N18" s="764">
        <f>+O18+P18</f>
        <v>4</v>
      </c>
      <c r="O18" s="763">
        <f t="shared" ref="O18:P18" si="7">+O23+O28</f>
        <v>4</v>
      </c>
      <c r="P18" s="763">
        <f t="shared" si="7"/>
        <v>0</v>
      </c>
    </row>
    <row r="19" spans="1:16" ht="12.75" x14ac:dyDescent="0.2">
      <c r="A19" s="130" t="s">
        <v>13</v>
      </c>
      <c r="B19" s="763">
        <f>+C19+D19</f>
        <v>2</v>
      </c>
      <c r="C19" s="763">
        <f t="shared" si="4"/>
        <v>2</v>
      </c>
      <c r="D19" s="763">
        <f t="shared" si="4"/>
        <v>0</v>
      </c>
      <c r="E19" s="764"/>
      <c r="F19" s="764">
        <f>+G19+H19</f>
        <v>2</v>
      </c>
      <c r="G19" s="763">
        <f>+G24</f>
        <v>2</v>
      </c>
      <c r="H19" s="763">
        <f>+H24</f>
        <v>0</v>
      </c>
      <c r="I19" s="764"/>
      <c r="J19" s="764">
        <f>+K19+L19</f>
        <v>0</v>
      </c>
      <c r="K19" s="763">
        <f>+K24</f>
        <v>0</v>
      </c>
      <c r="L19" s="763">
        <f>+L24</f>
        <v>0</v>
      </c>
      <c r="M19" s="764"/>
      <c r="N19" s="764">
        <f>+O19+P19</f>
        <v>0</v>
      </c>
      <c r="O19" s="763">
        <f>+O24</f>
        <v>0</v>
      </c>
      <c r="P19" s="763">
        <f>+P24</f>
        <v>0</v>
      </c>
    </row>
    <row r="20" spans="1:16" ht="6" customHeight="1" x14ac:dyDescent="0.2">
      <c r="A20" s="129"/>
      <c r="B20" s="764"/>
      <c r="C20" s="764"/>
      <c r="D20" s="764"/>
      <c r="E20" s="764"/>
      <c r="F20" s="764"/>
      <c r="G20" s="764"/>
      <c r="H20" s="764"/>
      <c r="I20" s="764"/>
      <c r="J20" s="764"/>
      <c r="K20" s="764"/>
      <c r="L20" s="764"/>
      <c r="M20" s="764"/>
      <c r="N20" s="764"/>
      <c r="O20" s="764"/>
      <c r="P20" s="764"/>
    </row>
    <row r="21" spans="1:16" ht="12.75" x14ac:dyDescent="0.2">
      <c r="A21" s="148" t="s">
        <v>10</v>
      </c>
      <c r="B21" s="763">
        <f>+C21+D21</f>
        <v>837</v>
      </c>
      <c r="C21" s="763">
        <f t="shared" ref="C21:D24" si="8">+G21+K21+O21</f>
        <v>525</v>
      </c>
      <c r="D21" s="763">
        <f t="shared" si="8"/>
        <v>312</v>
      </c>
      <c r="E21" s="764"/>
      <c r="F21" s="764">
        <f>+G21+H21</f>
        <v>599</v>
      </c>
      <c r="G21" s="763">
        <f>SUM(G22:G24)</f>
        <v>299</v>
      </c>
      <c r="H21" s="763">
        <f>SUM(H22:H24)</f>
        <v>300</v>
      </c>
      <c r="I21" s="764"/>
      <c r="J21" s="764">
        <f>+K21+L21</f>
        <v>218</v>
      </c>
      <c r="K21" s="763">
        <f>SUM(K22:K24)</f>
        <v>206</v>
      </c>
      <c r="L21" s="763">
        <f>SUM(L22:L24)</f>
        <v>12</v>
      </c>
      <c r="M21" s="764"/>
      <c r="N21" s="764">
        <f>+O21+P21</f>
        <v>20</v>
      </c>
      <c r="O21" s="763">
        <f>SUM(O22:O24)</f>
        <v>20</v>
      </c>
      <c r="P21" s="763">
        <f>SUM(P22:P24)</f>
        <v>0</v>
      </c>
    </row>
    <row r="22" spans="1:16" ht="12.75" x14ac:dyDescent="0.2">
      <c r="A22" s="149" t="s">
        <v>11</v>
      </c>
      <c r="B22" s="763">
        <f>+C22+D22</f>
        <v>700</v>
      </c>
      <c r="C22" s="763">
        <f t="shared" si="8"/>
        <v>438</v>
      </c>
      <c r="D22" s="763">
        <f t="shared" si="8"/>
        <v>262</v>
      </c>
      <c r="E22" s="763"/>
      <c r="F22" s="764">
        <f>+G22+H22</f>
        <v>467</v>
      </c>
      <c r="G22" s="763">
        <v>217</v>
      </c>
      <c r="H22" s="763">
        <v>250</v>
      </c>
      <c r="I22" s="763"/>
      <c r="J22" s="764">
        <f>+K22+L22</f>
        <v>216</v>
      </c>
      <c r="K22" s="763">
        <v>204</v>
      </c>
      <c r="L22" s="763">
        <v>12</v>
      </c>
      <c r="M22" s="763"/>
      <c r="N22" s="764">
        <f>+O22+P22</f>
        <v>17</v>
      </c>
      <c r="O22" s="763">
        <v>17</v>
      </c>
      <c r="P22" s="763">
        <v>0</v>
      </c>
    </row>
    <row r="23" spans="1:16" ht="12.75" x14ac:dyDescent="0.2">
      <c r="A23" s="149" t="s">
        <v>12</v>
      </c>
      <c r="B23" s="763">
        <f>+C23+D23</f>
        <v>135</v>
      </c>
      <c r="C23" s="763">
        <f t="shared" si="8"/>
        <v>85</v>
      </c>
      <c r="D23" s="763">
        <f t="shared" si="8"/>
        <v>50</v>
      </c>
      <c r="E23" s="763"/>
      <c r="F23" s="764">
        <f>+G23+H23</f>
        <v>130</v>
      </c>
      <c r="G23" s="763">
        <v>80</v>
      </c>
      <c r="H23" s="763">
        <v>50</v>
      </c>
      <c r="I23" s="763"/>
      <c r="J23" s="764">
        <f>+K23+L23</f>
        <v>2</v>
      </c>
      <c r="K23" s="763">
        <v>2</v>
      </c>
      <c r="L23" s="763">
        <v>0</v>
      </c>
      <c r="M23" s="763"/>
      <c r="N23" s="764">
        <f>+O23+P23</f>
        <v>3</v>
      </c>
      <c r="O23" s="763">
        <v>3</v>
      </c>
      <c r="P23" s="763">
        <v>0</v>
      </c>
    </row>
    <row r="24" spans="1:16" ht="12.75" x14ac:dyDescent="0.2">
      <c r="A24" s="149" t="s">
        <v>13</v>
      </c>
      <c r="B24" s="763">
        <f>+C24+D24</f>
        <v>2</v>
      </c>
      <c r="C24" s="763">
        <f t="shared" si="8"/>
        <v>2</v>
      </c>
      <c r="D24" s="763">
        <f t="shared" si="8"/>
        <v>0</v>
      </c>
      <c r="E24" s="763"/>
      <c r="F24" s="764">
        <f>+G24+H24</f>
        <v>2</v>
      </c>
      <c r="G24" s="763">
        <v>2</v>
      </c>
      <c r="H24" s="763">
        <v>0</v>
      </c>
      <c r="I24" s="763"/>
      <c r="J24" s="764">
        <f>+K24+L24</f>
        <v>0</v>
      </c>
      <c r="K24" s="763">
        <v>0</v>
      </c>
      <c r="L24" s="763">
        <v>0</v>
      </c>
      <c r="M24" s="763"/>
      <c r="N24" s="764">
        <f>+O24+P24</f>
        <v>0</v>
      </c>
      <c r="O24" s="763">
        <v>0</v>
      </c>
      <c r="P24" s="763">
        <v>0</v>
      </c>
    </row>
    <row r="25" spans="1:16" ht="6" customHeight="1" x14ac:dyDescent="0.2">
      <c r="A25" s="149"/>
      <c r="B25" s="764"/>
      <c r="C25" s="764"/>
      <c r="D25" s="764"/>
      <c r="E25" s="764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</row>
    <row r="26" spans="1:16" ht="12.75" x14ac:dyDescent="0.2">
      <c r="A26" s="148" t="s">
        <v>14</v>
      </c>
      <c r="B26" s="763">
        <f>+C26+D26</f>
        <v>143</v>
      </c>
      <c r="C26" s="763">
        <f t="shared" ref="C26:D28" si="9">+G26+K26+O26</f>
        <v>102</v>
      </c>
      <c r="D26" s="763">
        <f t="shared" si="9"/>
        <v>41</v>
      </c>
      <c r="E26" s="764"/>
      <c r="F26" s="764">
        <f>+G26+H26</f>
        <v>141</v>
      </c>
      <c r="G26" s="763">
        <f>SUM(G27:G28)</f>
        <v>100</v>
      </c>
      <c r="H26" s="763">
        <f>SUM(H27:H28)</f>
        <v>41</v>
      </c>
      <c r="I26" s="764"/>
      <c r="J26" s="764">
        <f>+K26+L26</f>
        <v>1</v>
      </c>
      <c r="K26" s="763">
        <f>SUM(K27:K28)</f>
        <v>1</v>
      </c>
      <c r="L26" s="763">
        <f>SUM(L27:L28)</f>
        <v>0</v>
      </c>
      <c r="M26" s="764"/>
      <c r="N26" s="764">
        <f>+O26+P26</f>
        <v>1</v>
      </c>
      <c r="O26" s="763">
        <f>SUM(O27:O28)</f>
        <v>1</v>
      </c>
      <c r="P26" s="763">
        <f>SUM(P27:P28)</f>
        <v>0</v>
      </c>
    </row>
    <row r="27" spans="1:16" ht="12.75" x14ac:dyDescent="0.2">
      <c r="A27" s="149" t="s">
        <v>11</v>
      </c>
      <c r="B27" s="763">
        <f>+C27+D27</f>
        <v>54</v>
      </c>
      <c r="C27" s="763">
        <f t="shared" si="9"/>
        <v>46</v>
      </c>
      <c r="D27" s="763">
        <f t="shared" si="9"/>
        <v>8</v>
      </c>
      <c r="E27" s="763"/>
      <c r="F27" s="764">
        <f>+G27+H27</f>
        <v>53</v>
      </c>
      <c r="G27" s="763">
        <v>45</v>
      </c>
      <c r="H27" s="763">
        <v>8</v>
      </c>
      <c r="I27" s="763"/>
      <c r="J27" s="764">
        <f>+K27+L27</f>
        <v>1</v>
      </c>
      <c r="K27" s="763">
        <v>1</v>
      </c>
      <c r="L27" s="763">
        <v>0</v>
      </c>
      <c r="M27" s="763"/>
      <c r="N27" s="764">
        <f>+O27+P27</f>
        <v>0</v>
      </c>
      <c r="O27" s="763">
        <v>0</v>
      </c>
      <c r="P27" s="763">
        <v>0</v>
      </c>
    </row>
    <row r="28" spans="1:16" ht="12.75" x14ac:dyDescent="0.2">
      <c r="A28" s="149" t="s">
        <v>12</v>
      </c>
      <c r="B28" s="763">
        <f>+C28+D28</f>
        <v>89</v>
      </c>
      <c r="C28" s="763">
        <f t="shared" si="9"/>
        <v>56</v>
      </c>
      <c r="D28" s="763">
        <f t="shared" si="9"/>
        <v>33</v>
      </c>
      <c r="E28" s="763"/>
      <c r="F28" s="764">
        <f>+G28+H28</f>
        <v>88</v>
      </c>
      <c r="G28" s="763">
        <v>55</v>
      </c>
      <c r="H28" s="763">
        <v>33</v>
      </c>
      <c r="I28" s="763"/>
      <c r="J28" s="764">
        <f>+K28+L28</f>
        <v>0</v>
      </c>
      <c r="K28" s="763">
        <v>0</v>
      </c>
      <c r="L28" s="763">
        <v>0</v>
      </c>
      <c r="M28" s="763"/>
      <c r="N28" s="764">
        <f>+O28+P28</f>
        <v>1</v>
      </c>
      <c r="O28" s="763">
        <v>1</v>
      </c>
      <c r="P28" s="763"/>
    </row>
    <row r="29" spans="1:16" ht="6" customHeight="1" x14ac:dyDescent="0.2">
      <c r="A29" s="129"/>
      <c r="B29" s="763"/>
      <c r="C29" s="763"/>
      <c r="D29" s="763"/>
      <c r="E29" s="763"/>
      <c r="F29" s="764"/>
      <c r="G29" s="763"/>
      <c r="H29" s="763"/>
      <c r="I29" s="763"/>
      <c r="J29" s="764"/>
      <c r="K29" s="763"/>
      <c r="L29" s="763"/>
      <c r="M29" s="763"/>
      <c r="N29" s="764"/>
      <c r="O29" s="763"/>
      <c r="P29" s="763"/>
    </row>
    <row r="30" spans="1:16" ht="15.75" thickBot="1" x14ac:dyDescent="0.25">
      <c r="A30" s="147" t="s">
        <v>230</v>
      </c>
      <c r="B30" s="765">
        <f>+C30+D30</f>
        <v>395</v>
      </c>
      <c r="C30" s="765">
        <f>+G30+K30+O30</f>
        <v>301</v>
      </c>
      <c r="D30" s="765">
        <f>+H30+L30+P30</f>
        <v>94</v>
      </c>
      <c r="E30" s="765"/>
      <c r="F30" s="766">
        <f>+G30+H30</f>
        <v>363</v>
      </c>
      <c r="G30" s="765">
        <v>274</v>
      </c>
      <c r="H30" s="765">
        <v>89</v>
      </c>
      <c r="I30" s="765"/>
      <c r="J30" s="766">
        <f>+K30+L30</f>
        <v>1</v>
      </c>
      <c r="K30" s="765">
        <v>1</v>
      </c>
      <c r="L30" s="765">
        <v>0</v>
      </c>
      <c r="M30" s="765"/>
      <c r="N30" s="766">
        <f>+O30+P30</f>
        <v>31</v>
      </c>
      <c r="O30" s="765">
        <v>26</v>
      </c>
      <c r="P30" s="765">
        <v>5</v>
      </c>
    </row>
    <row r="31" spans="1:16" ht="15" customHeight="1" x14ac:dyDescent="0.2">
      <c r="A31" s="884" t="s">
        <v>323</v>
      </c>
      <c r="B31" s="884"/>
      <c r="C31" s="884"/>
      <c r="D31" s="884"/>
      <c r="E31" s="884"/>
      <c r="F31" s="884"/>
      <c r="G31" s="884"/>
      <c r="H31" s="884"/>
      <c r="I31" s="884"/>
    </row>
    <row r="32" spans="1:16" ht="15" customHeight="1" x14ac:dyDescent="0.2">
      <c r="A32" s="884" t="s">
        <v>324</v>
      </c>
      <c r="B32" s="884"/>
      <c r="C32" s="884"/>
      <c r="D32" s="884"/>
      <c r="E32" s="884"/>
      <c r="F32" s="884"/>
      <c r="G32" s="884"/>
      <c r="H32" s="884"/>
      <c r="I32" s="884"/>
      <c r="J32" s="391"/>
      <c r="K32" s="391"/>
      <c r="L32" s="391"/>
      <c r="M32" s="391"/>
      <c r="N32" s="391"/>
      <c r="O32" s="391"/>
      <c r="P32" s="391"/>
    </row>
    <row r="33" spans="1:16" ht="28.5" customHeight="1" x14ac:dyDescent="0.2">
      <c r="A33" s="780" t="s">
        <v>343</v>
      </c>
      <c r="B33" s="780"/>
      <c r="C33" s="780"/>
      <c r="D33" s="780"/>
      <c r="E33" s="780"/>
      <c r="F33" s="780"/>
      <c r="G33" s="780"/>
      <c r="H33" s="780"/>
      <c r="I33" s="780"/>
      <c r="J33" s="780"/>
      <c r="K33" s="780"/>
      <c r="L33" s="780"/>
      <c r="M33" s="780"/>
      <c r="N33" s="780"/>
      <c r="O33" s="780"/>
      <c r="P33" s="780"/>
    </row>
    <row r="34" spans="1:16" ht="15" customHeight="1" x14ac:dyDescent="0.2">
      <c r="A34" s="35" t="s">
        <v>24</v>
      </c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</row>
    <row r="35" spans="1:16" x14ac:dyDescent="0.2">
      <c r="A35" s="134"/>
    </row>
  </sheetData>
  <mergeCells count="12">
    <mergeCell ref="A33:P33"/>
    <mergeCell ref="B5:D5"/>
    <mergeCell ref="A32:I32"/>
    <mergeCell ref="A1:P1"/>
    <mergeCell ref="A2:P2"/>
    <mergeCell ref="A3:P3"/>
    <mergeCell ref="A4:P4"/>
    <mergeCell ref="F5:H5"/>
    <mergeCell ref="J5:L5"/>
    <mergeCell ref="N5:P5"/>
    <mergeCell ref="A5:A6"/>
    <mergeCell ref="A31:I31"/>
  </mergeCells>
  <conditionalFormatting sqref="B8:P30">
    <cfRule type="cellIs" dxfId="9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.51181102362204722" footer="0.51181102362204722"/>
  <pageSetup orientation="landscape" r:id="rId1"/>
  <headerFooter alignWithMargins="0"/>
  <ignoredErrors>
    <ignoredError sqref="J8 N8" formula="1"/>
  </ignoredError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34"/>
  <sheetViews>
    <sheetView showGridLines="0" zoomScaleNormal="100" zoomScaleSheetLayoutView="100" workbookViewId="0">
      <selection activeCell="L16" sqref="L16"/>
    </sheetView>
  </sheetViews>
  <sheetFormatPr baseColWidth="10" defaultColWidth="11" defaultRowHeight="12" x14ac:dyDescent="0.2"/>
  <cols>
    <col min="1" max="1" width="27.375" style="133" customWidth="1"/>
    <col min="2" max="4" width="5.875" style="132" customWidth="1"/>
    <col min="5" max="5" width="1" style="132" customWidth="1"/>
    <col min="6" max="8" width="5.875" style="132" customWidth="1"/>
    <col min="9" max="9" width="1" style="132" customWidth="1"/>
    <col min="10" max="12" width="5.875" style="132" customWidth="1"/>
    <col min="13" max="13" width="1" style="132" customWidth="1"/>
    <col min="14" max="16" width="5.875" style="132" customWidth="1"/>
    <col min="17" max="16384" width="11" style="134"/>
  </cols>
  <sheetData>
    <row r="1" spans="1:17" ht="15" x14ac:dyDescent="0.25">
      <c r="A1" s="885" t="s">
        <v>824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</row>
    <row r="2" spans="1:17" ht="15" x14ac:dyDescent="0.25">
      <c r="A2" s="885" t="s">
        <v>582</v>
      </c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  <c r="M2" s="885"/>
      <c r="N2" s="885"/>
      <c r="O2" s="885"/>
      <c r="P2" s="885"/>
      <c r="Q2" s="353" t="s">
        <v>612</v>
      </c>
    </row>
    <row r="3" spans="1:17" ht="15" x14ac:dyDescent="0.25">
      <c r="A3" s="885" t="s">
        <v>242</v>
      </c>
      <c r="B3" s="885"/>
      <c r="C3" s="885"/>
      <c r="D3" s="885"/>
      <c r="E3" s="885"/>
      <c r="F3" s="885"/>
      <c r="G3" s="885"/>
      <c r="H3" s="885"/>
      <c r="I3" s="885"/>
      <c r="J3" s="885"/>
      <c r="K3" s="885"/>
      <c r="L3" s="885"/>
      <c r="M3" s="885"/>
      <c r="N3" s="885"/>
      <c r="O3" s="885"/>
      <c r="P3" s="885"/>
    </row>
    <row r="4" spans="1:17" ht="15" x14ac:dyDescent="0.25">
      <c r="A4" s="886" t="s">
        <v>210</v>
      </c>
      <c r="B4" s="886"/>
      <c r="C4" s="886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</row>
    <row r="5" spans="1:17" s="501" customFormat="1" ht="18" customHeight="1" x14ac:dyDescent="0.25">
      <c r="A5" s="887" t="s">
        <v>225</v>
      </c>
      <c r="B5" s="883" t="s">
        <v>0</v>
      </c>
      <c r="C5" s="883"/>
      <c r="D5" s="883"/>
      <c r="E5" s="758"/>
      <c r="F5" s="883" t="s">
        <v>1</v>
      </c>
      <c r="G5" s="883"/>
      <c r="H5" s="883"/>
      <c r="I5" s="758"/>
      <c r="J5" s="883" t="s">
        <v>2</v>
      </c>
      <c r="K5" s="883"/>
      <c r="L5" s="883"/>
      <c r="M5" s="758"/>
      <c r="N5" s="883" t="s">
        <v>211</v>
      </c>
      <c r="O5" s="883"/>
      <c r="P5" s="883"/>
    </row>
    <row r="6" spans="1:17" s="501" customFormat="1" ht="18" customHeight="1" x14ac:dyDescent="0.25">
      <c r="A6" s="887"/>
      <c r="B6" s="759" t="s">
        <v>0</v>
      </c>
      <c r="C6" s="760" t="s">
        <v>214</v>
      </c>
      <c r="D6" s="759" t="s">
        <v>213</v>
      </c>
      <c r="E6" s="759"/>
      <c r="F6" s="759" t="s">
        <v>0</v>
      </c>
      <c r="G6" s="760" t="s">
        <v>214</v>
      </c>
      <c r="H6" s="759" t="s">
        <v>213</v>
      </c>
      <c r="I6" s="759"/>
      <c r="J6" s="759" t="s">
        <v>0</v>
      </c>
      <c r="K6" s="760" t="s">
        <v>214</v>
      </c>
      <c r="L6" s="759" t="s">
        <v>213</v>
      </c>
      <c r="M6" s="759"/>
      <c r="N6" s="759" t="s">
        <v>0</v>
      </c>
      <c r="O6" s="760" t="s">
        <v>214</v>
      </c>
      <c r="P6" s="759" t="s">
        <v>213</v>
      </c>
    </row>
    <row r="7" spans="1:17" ht="6" customHeight="1" x14ac:dyDescent="0.2">
      <c r="A7" s="136"/>
      <c r="B7" s="135"/>
      <c r="C7" s="135"/>
      <c r="D7" s="135"/>
      <c r="E7" s="137"/>
      <c r="F7" s="135"/>
      <c r="G7" s="135"/>
      <c r="H7" s="135"/>
      <c r="I7" s="137"/>
      <c r="J7" s="135"/>
      <c r="K7" s="135"/>
      <c r="L7" s="135"/>
      <c r="M7" s="137"/>
      <c r="N7" s="135"/>
      <c r="O7" s="135"/>
      <c r="P7" s="135"/>
    </row>
    <row r="8" spans="1:17" s="555" customFormat="1" ht="12.75" x14ac:dyDescent="0.2">
      <c r="A8" s="138" t="s">
        <v>0</v>
      </c>
      <c r="B8" s="762">
        <f>+C8+D8</f>
        <v>5219</v>
      </c>
      <c r="C8" s="762">
        <f>+G8+K8+O8</f>
        <v>2465</v>
      </c>
      <c r="D8" s="762">
        <f>+H8+L8+P8</f>
        <v>2754</v>
      </c>
      <c r="E8" s="762"/>
      <c r="F8" s="762">
        <f>+G8+H8</f>
        <v>4459</v>
      </c>
      <c r="G8" s="762">
        <f>+G10+G12+G14+G16+G30</f>
        <v>1751</v>
      </c>
      <c r="H8" s="762">
        <f t="shared" ref="H8:I8" si="0">+H10+H12+H14+H16+H30</f>
        <v>2708</v>
      </c>
      <c r="I8" s="762">
        <f t="shared" si="0"/>
        <v>0</v>
      </c>
      <c r="J8" s="762">
        <f>+K8+L8</f>
        <v>689</v>
      </c>
      <c r="K8" s="762">
        <f>+K10+K12+K14+K16+K30</f>
        <v>648</v>
      </c>
      <c r="L8" s="762">
        <f t="shared" ref="L8" si="1">+L10+L12+L14+L16+L30</f>
        <v>41</v>
      </c>
      <c r="M8" s="762">
        <f t="shared" ref="M8" si="2">+M10+M12+M14+M16+M30</f>
        <v>0</v>
      </c>
      <c r="N8" s="762">
        <f>+O8+P8</f>
        <v>71</v>
      </c>
      <c r="O8" s="762">
        <f>+O10+O12+O14+O16+O30</f>
        <v>66</v>
      </c>
      <c r="P8" s="762">
        <f t="shared" ref="P8" si="3">+P10+P12+P14+P16+P30</f>
        <v>5</v>
      </c>
    </row>
    <row r="9" spans="1:17" ht="6" customHeight="1" x14ac:dyDescent="0.2">
      <c r="A9" s="128"/>
      <c r="B9" s="763"/>
      <c r="C9" s="763"/>
      <c r="D9" s="763"/>
      <c r="E9" s="763"/>
      <c r="F9" s="763"/>
      <c r="G9" s="763"/>
      <c r="H9" s="763"/>
      <c r="I9" s="763"/>
      <c r="J9" s="763"/>
      <c r="K9" s="763"/>
      <c r="L9" s="763"/>
      <c r="M9" s="763"/>
      <c r="N9" s="763"/>
      <c r="O9" s="763"/>
      <c r="P9" s="763"/>
    </row>
    <row r="10" spans="1:17" ht="15.75" customHeight="1" x14ac:dyDescent="0.2">
      <c r="A10" s="131" t="s">
        <v>229</v>
      </c>
      <c r="B10" s="763">
        <f>+C10+D10</f>
        <v>244</v>
      </c>
      <c r="C10" s="763">
        <f>+G10+K10+O10</f>
        <v>238</v>
      </c>
      <c r="D10" s="763">
        <f>+H10+L10+P10</f>
        <v>6</v>
      </c>
      <c r="E10" s="763"/>
      <c r="F10" s="763">
        <f>+G10+H10</f>
        <v>91</v>
      </c>
      <c r="G10" s="763">
        <v>90</v>
      </c>
      <c r="H10" s="763">
        <v>1</v>
      </c>
      <c r="I10" s="763"/>
      <c r="J10" s="763">
        <f>+K10+L10</f>
        <v>150</v>
      </c>
      <c r="K10" s="763">
        <v>145</v>
      </c>
      <c r="L10" s="763">
        <v>5</v>
      </c>
      <c r="M10" s="763"/>
      <c r="N10" s="763">
        <f>+O10+P10</f>
        <v>3</v>
      </c>
      <c r="O10" s="763">
        <v>3</v>
      </c>
      <c r="P10" s="763">
        <v>0</v>
      </c>
    </row>
    <row r="11" spans="1:17" ht="6" customHeight="1" x14ac:dyDescent="0.2">
      <c r="A11" s="131"/>
      <c r="B11" s="764"/>
      <c r="C11" s="764"/>
      <c r="D11" s="764"/>
      <c r="E11" s="764"/>
      <c r="F11" s="764"/>
      <c r="G11" s="764"/>
      <c r="H11" s="764"/>
      <c r="I11" s="764"/>
      <c r="J11" s="764"/>
      <c r="K11" s="764"/>
      <c r="L11" s="764"/>
      <c r="M11" s="764"/>
      <c r="N11" s="764"/>
      <c r="O11" s="764"/>
      <c r="P11" s="764"/>
    </row>
    <row r="12" spans="1:17" ht="12.75" x14ac:dyDescent="0.2">
      <c r="A12" s="131" t="s">
        <v>6</v>
      </c>
      <c r="B12" s="763">
        <f>+C12+D12</f>
        <v>4026</v>
      </c>
      <c r="C12" s="763">
        <f>+G12+K12+O12</f>
        <v>1604</v>
      </c>
      <c r="D12" s="763">
        <f>+H12+L12+P12</f>
        <v>2422</v>
      </c>
      <c r="E12" s="763"/>
      <c r="F12" s="764">
        <f>+G12+H12</f>
        <v>3688</v>
      </c>
      <c r="G12" s="763">
        <v>1290</v>
      </c>
      <c r="H12" s="763">
        <v>2398</v>
      </c>
      <c r="I12" s="763"/>
      <c r="J12" s="764">
        <f>+K12+L12</f>
        <v>320</v>
      </c>
      <c r="K12" s="763">
        <v>296</v>
      </c>
      <c r="L12" s="763">
        <v>24</v>
      </c>
      <c r="M12" s="763"/>
      <c r="N12" s="764">
        <f>+O12+P12</f>
        <v>18</v>
      </c>
      <c r="O12" s="763">
        <v>18</v>
      </c>
      <c r="P12" s="763">
        <v>0</v>
      </c>
    </row>
    <row r="13" spans="1:17" ht="6" customHeight="1" x14ac:dyDescent="0.2">
      <c r="A13" s="131"/>
      <c r="B13" s="764"/>
      <c r="C13" s="764"/>
      <c r="D13" s="764"/>
      <c r="E13" s="764"/>
      <c r="F13" s="764"/>
      <c r="G13" s="764"/>
      <c r="H13" s="764"/>
      <c r="I13" s="764"/>
      <c r="J13" s="764"/>
      <c r="K13" s="764"/>
      <c r="L13" s="764"/>
      <c r="M13" s="764"/>
      <c r="N13" s="764"/>
      <c r="O13" s="764"/>
      <c r="P13" s="764"/>
    </row>
    <row r="14" spans="1:17" ht="12.75" x14ac:dyDescent="0.2">
      <c r="A14" s="131" t="s">
        <v>167</v>
      </c>
      <c r="B14" s="763">
        <f>+C14+D14</f>
        <v>3</v>
      </c>
      <c r="C14" s="763">
        <f>+G14+K14+O14</f>
        <v>3</v>
      </c>
      <c r="D14" s="763">
        <f>+H14+L14+P14</f>
        <v>0</v>
      </c>
      <c r="E14" s="763"/>
      <c r="F14" s="764">
        <f>+G14+H14</f>
        <v>3</v>
      </c>
      <c r="G14" s="763">
        <v>3</v>
      </c>
      <c r="H14" s="763">
        <v>0</v>
      </c>
      <c r="I14" s="763"/>
      <c r="J14" s="764">
        <f>+K14+L14</f>
        <v>0</v>
      </c>
      <c r="K14" s="763">
        <v>0</v>
      </c>
      <c r="L14" s="763">
        <v>0</v>
      </c>
      <c r="M14" s="763"/>
      <c r="N14" s="764">
        <f>+O14+P14</f>
        <v>0</v>
      </c>
      <c r="O14" s="763">
        <v>0</v>
      </c>
      <c r="P14" s="763">
        <v>0</v>
      </c>
    </row>
    <row r="15" spans="1:17" ht="6" customHeight="1" x14ac:dyDescent="0.2">
      <c r="A15" s="131"/>
      <c r="B15" s="764"/>
      <c r="C15" s="764"/>
      <c r="D15" s="764"/>
      <c r="E15" s="764"/>
      <c r="F15" s="764"/>
      <c r="G15" s="764"/>
      <c r="H15" s="764"/>
      <c r="I15" s="764"/>
      <c r="J15" s="764"/>
      <c r="K15" s="764"/>
      <c r="L15" s="764"/>
      <c r="M15" s="764"/>
      <c r="N15" s="764"/>
      <c r="O15" s="764"/>
      <c r="P15" s="764"/>
    </row>
    <row r="16" spans="1:17" ht="15.75" customHeight="1" x14ac:dyDescent="0.2">
      <c r="A16" s="131" t="s">
        <v>584</v>
      </c>
      <c r="B16" s="763">
        <f>+C16+D16</f>
        <v>893</v>
      </c>
      <c r="C16" s="763">
        <f t="shared" ref="C16:D19" si="4">+G16+K16+O16</f>
        <v>573</v>
      </c>
      <c r="D16" s="763">
        <f t="shared" si="4"/>
        <v>320</v>
      </c>
      <c r="E16" s="764"/>
      <c r="F16" s="764">
        <f>+G16+H16</f>
        <v>653</v>
      </c>
      <c r="G16" s="763">
        <f>SUM(G17:G19)</f>
        <v>345</v>
      </c>
      <c r="H16" s="763">
        <f>SUM(H17:H19)</f>
        <v>308</v>
      </c>
      <c r="I16" s="764"/>
      <c r="J16" s="764">
        <f>+K16+L16</f>
        <v>219</v>
      </c>
      <c r="K16" s="763">
        <f>SUM(K17:K19)</f>
        <v>207</v>
      </c>
      <c r="L16" s="763">
        <f>SUM(L17:L19)</f>
        <v>12</v>
      </c>
      <c r="M16" s="764"/>
      <c r="N16" s="764">
        <f>+O16+P16</f>
        <v>21</v>
      </c>
      <c r="O16" s="763">
        <f>SUM(O17:O19)</f>
        <v>21</v>
      </c>
      <c r="P16" s="763">
        <f>SUM(P17:P19)</f>
        <v>0</v>
      </c>
    </row>
    <row r="17" spans="1:16" ht="12.75" x14ac:dyDescent="0.2">
      <c r="A17" s="129" t="s">
        <v>11</v>
      </c>
      <c r="B17" s="763">
        <f>+C17+D17</f>
        <v>754</v>
      </c>
      <c r="C17" s="763">
        <f t="shared" si="4"/>
        <v>484</v>
      </c>
      <c r="D17" s="763">
        <f t="shared" si="4"/>
        <v>270</v>
      </c>
      <c r="E17" s="764"/>
      <c r="F17" s="764">
        <f>+G17+H17</f>
        <v>520</v>
      </c>
      <c r="G17" s="763">
        <f>+G22+G27</f>
        <v>262</v>
      </c>
      <c r="H17" s="763">
        <f>+H22+H27</f>
        <v>258</v>
      </c>
      <c r="I17" s="764"/>
      <c r="J17" s="764">
        <f>+K17+L17</f>
        <v>217</v>
      </c>
      <c r="K17" s="763">
        <f>+K22+K27</f>
        <v>205</v>
      </c>
      <c r="L17" s="763">
        <f>+L22+L27</f>
        <v>12</v>
      </c>
      <c r="M17" s="764"/>
      <c r="N17" s="764">
        <f>+O17+P17</f>
        <v>17</v>
      </c>
      <c r="O17" s="763">
        <f>+O22+O27</f>
        <v>17</v>
      </c>
      <c r="P17" s="763">
        <f>+P22+P27</f>
        <v>0</v>
      </c>
    </row>
    <row r="18" spans="1:16" ht="12.75" x14ac:dyDescent="0.2">
      <c r="A18" s="130" t="s">
        <v>12</v>
      </c>
      <c r="B18" s="763">
        <f>+C18+D18</f>
        <v>137</v>
      </c>
      <c r="C18" s="763">
        <f t="shared" si="4"/>
        <v>87</v>
      </c>
      <c r="D18" s="763">
        <f t="shared" si="4"/>
        <v>50</v>
      </c>
      <c r="E18" s="764"/>
      <c r="F18" s="764">
        <f>+G18+H18</f>
        <v>131</v>
      </c>
      <c r="G18" s="763">
        <f t="shared" ref="G18:H18" si="5">+G23+G28</f>
        <v>81</v>
      </c>
      <c r="H18" s="763">
        <f t="shared" si="5"/>
        <v>50</v>
      </c>
      <c r="I18" s="764"/>
      <c r="J18" s="764">
        <f>+K18+L18</f>
        <v>2</v>
      </c>
      <c r="K18" s="763">
        <f t="shared" ref="K18:L18" si="6">+K23+K28</f>
        <v>2</v>
      </c>
      <c r="L18" s="763">
        <f t="shared" si="6"/>
        <v>0</v>
      </c>
      <c r="M18" s="764"/>
      <c r="N18" s="764">
        <f>+O18+P18</f>
        <v>4</v>
      </c>
      <c r="O18" s="763">
        <f t="shared" ref="O18:P18" si="7">+O23+O28</f>
        <v>4</v>
      </c>
      <c r="P18" s="763">
        <f t="shared" si="7"/>
        <v>0</v>
      </c>
    </row>
    <row r="19" spans="1:16" ht="12.75" x14ac:dyDescent="0.2">
      <c r="A19" s="130" t="s">
        <v>13</v>
      </c>
      <c r="B19" s="763">
        <f>+C19+D19</f>
        <v>2</v>
      </c>
      <c r="C19" s="763">
        <f t="shared" si="4"/>
        <v>2</v>
      </c>
      <c r="D19" s="763">
        <f t="shared" si="4"/>
        <v>0</v>
      </c>
      <c r="E19" s="764"/>
      <c r="F19" s="764">
        <f>+G19+H19</f>
        <v>2</v>
      </c>
      <c r="G19" s="763">
        <f>+G24</f>
        <v>2</v>
      </c>
      <c r="H19" s="763">
        <f>+H24</f>
        <v>0</v>
      </c>
      <c r="I19" s="764"/>
      <c r="J19" s="764">
        <f>+K19+L19</f>
        <v>0</v>
      </c>
      <c r="K19" s="763">
        <f>+K24</f>
        <v>0</v>
      </c>
      <c r="L19" s="763">
        <f>+L24</f>
        <v>0</v>
      </c>
      <c r="M19" s="764"/>
      <c r="N19" s="764">
        <f>+O19+P19</f>
        <v>0</v>
      </c>
      <c r="O19" s="763">
        <f>+O24</f>
        <v>0</v>
      </c>
      <c r="P19" s="763">
        <f>+P24</f>
        <v>0</v>
      </c>
    </row>
    <row r="20" spans="1:16" ht="6" customHeight="1" x14ac:dyDescent="0.2">
      <c r="A20" s="129"/>
      <c r="B20" s="764"/>
      <c r="C20" s="764"/>
      <c r="D20" s="764"/>
      <c r="E20" s="764"/>
      <c r="F20" s="764"/>
      <c r="G20" s="764"/>
      <c r="H20" s="764"/>
      <c r="I20" s="764"/>
      <c r="J20" s="764"/>
      <c r="K20" s="764"/>
      <c r="L20" s="764"/>
      <c r="M20" s="764"/>
      <c r="N20" s="764"/>
      <c r="O20" s="764"/>
      <c r="P20" s="764"/>
    </row>
    <row r="21" spans="1:16" ht="12.75" x14ac:dyDescent="0.2">
      <c r="A21" s="148" t="s">
        <v>10</v>
      </c>
      <c r="B21" s="763">
        <f>+C21+D21</f>
        <v>837</v>
      </c>
      <c r="C21" s="763">
        <f t="shared" ref="C21:D24" si="8">+G21+K21+O21</f>
        <v>525</v>
      </c>
      <c r="D21" s="763">
        <f t="shared" si="8"/>
        <v>312</v>
      </c>
      <c r="E21" s="764"/>
      <c r="F21" s="764">
        <f>+G21+H21</f>
        <v>599</v>
      </c>
      <c r="G21" s="763">
        <f>SUM(G22:G24)</f>
        <v>299</v>
      </c>
      <c r="H21" s="763">
        <f>SUM(H22:H24)</f>
        <v>300</v>
      </c>
      <c r="I21" s="764"/>
      <c r="J21" s="764">
        <f>+K21+L21</f>
        <v>218</v>
      </c>
      <c r="K21" s="763">
        <f>SUM(K22:K24)</f>
        <v>206</v>
      </c>
      <c r="L21" s="763">
        <f>SUM(L22:L24)</f>
        <v>12</v>
      </c>
      <c r="M21" s="764"/>
      <c r="N21" s="764">
        <f>+O21+P21</f>
        <v>20</v>
      </c>
      <c r="O21" s="763">
        <f>SUM(O22:O24)</f>
        <v>20</v>
      </c>
      <c r="P21" s="763">
        <f>SUM(P22:P24)</f>
        <v>0</v>
      </c>
    </row>
    <row r="22" spans="1:16" ht="12.75" x14ac:dyDescent="0.2">
      <c r="A22" s="149" t="s">
        <v>11</v>
      </c>
      <c r="B22" s="763">
        <f>+C22+D22</f>
        <v>700</v>
      </c>
      <c r="C22" s="763">
        <f t="shared" si="8"/>
        <v>438</v>
      </c>
      <c r="D22" s="763">
        <f t="shared" si="8"/>
        <v>262</v>
      </c>
      <c r="E22" s="763"/>
      <c r="F22" s="764">
        <f>+G22+H22</f>
        <v>467</v>
      </c>
      <c r="G22" s="763">
        <v>217</v>
      </c>
      <c r="H22" s="763">
        <v>250</v>
      </c>
      <c r="I22" s="763"/>
      <c r="J22" s="764">
        <f>+K22+L22</f>
        <v>216</v>
      </c>
      <c r="K22" s="763">
        <v>204</v>
      </c>
      <c r="L22" s="763">
        <v>12</v>
      </c>
      <c r="M22" s="763"/>
      <c r="N22" s="764">
        <f>+O22+P22</f>
        <v>17</v>
      </c>
      <c r="O22" s="763">
        <v>17</v>
      </c>
      <c r="P22" s="763">
        <v>0</v>
      </c>
    </row>
    <row r="23" spans="1:16" ht="12.75" x14ac:dyDescent="0.2">
      <c r="A23" s="149" t="s">
        <v>12</v>
      </c>
      <c r="B23" s="763">
        <f>+C23+D23</f>
        <v>135</v>
      </c>
      <c r="C23" s="763">
        <f t="shared" si="8"/>
        <v>85</v>
      </c>
      <c r="D23" s="763">
        <f t="shared" si="8"/>
        <v>50</v>
      </c>
      <c r="E23" s="763"/>
      <c r="F23" s="764">
        <f>+G23+H23</f>
        <v>130</v>
      </c>
      <c r="G23" s="763">
        <v>80</v>
      </c>
      <c r="H23" s="763">
        <v>50</v>
      </c>
      <c r="I23" s="763"/>
      <c r="J23" s="764">
        <f>+K23+L23</f>
        <v>2</v>
      </c>
      <c r="K23" s="763">
        <v>2</v>
      </c>
      <c r="L23" s="763">
        <v>0</v>
      </c>
      <c r="M23" s="763"/>
      <c r="N23" s="764">
        <f>+O23+P23</f>
        <v>3</v>
      </c>
      <c r="O23" s="763">
        <v>3</v>
      </c>
      <c r="P23" s="763">
        <v>0</v>
      </c>
    </row>
    <row r="24" spans="1:16" ht="12.75" x14ac:dyDescent="0.2">
      <c r="A24" s="149" t="s">
        <v>13</v>
      </c>
      <c r="B24" s="763">
        <f>+C24+D24</f>
        <v>2</v>
      </c>
      <c r="C24" s="763">
        <f t="shared" si="8"/>
        <v>2</v>
      </c>
      <c r="D24" s="763">
        <f t="shared" si="8"/>
        <v>0</v>
      </c>
      <c r="E24" s="763"/>
      <c r="F24" s="764">
        <f>+G24+H24</f>
        <v>2</v>
      </c>
      <c r="G24" s="763">
        <v>2</v>
      </c>
      <c r="H24" s="763">
        <v>0</v>
      </c>
      <c r="I24" s="763"/>
      <c r="J24" s="764">
        <f>+K24+L24</f>
        <v>0</v>
      </c>
      <c r="K24" s="763">
        <v>0</v>
      </c>
      <c r="L24" s="763">
        <v>0</v>
      </c>
      <c r="M24" s="763"/>
      <c r="N24" s="764">
        <f>+O24+P24</f>
        <v>0</v>
      </c>
      <c r="O24" s="763">
        <v>0</v>
      </c>
      <c r="P24" s="763">
        <v>0</v>
      </c>
    </row>
    <row r="25" spans="1:16" ht="6" customHeight="1" x14ac:dyDescent="0.2">
      <c r="A25" s="149"/>
      <c r="B25" s="764"/>
      <c r="C25" s="764"/>
      <c r="D25" s="764"/>
      <c r="E25" s="764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</row>
    <row r="26" spans="1:16" ht="12.75" x14ac:dyDescent="0.2">
      <c r="A26" s="148" t="s">
        <v>14</v>
      </c>
      <c r="B26" s="763">
        <f>+C26+D26</f>
        <v>56</v>
      </c>
      <c r="C26" s="763">
        <f t="shared" ref="C26:D28" si="9">+G26+K26+O26</f>
        <v>48</v>
      </c>
      <c r="D26" s="763">
        <f t="shared" si="9"/>
        <v>8</v>
      </c>
      <c r="E26" s="764"/>
      <c r="F26" s="764">
        <f>+G26+H26</f>
        <v>54</v>
      </c>
      <c r="G26" s="763">
        <f>SUM(G27:G28)</f>
        <v>46</v>
      </c>
      <c r="H26" s="763">
        <f>SUM(H27:H28)</f>
        <v>8</v>
      </c>
      <c r="I26" s="764"/>
      <c r="J26" s="764">
        <f>+K26+L26</f>
        <v>1</v>
      </c>
      <c r="K26" s="763">
        <f>SUM(K27:K28)</f>
        <v>1</v>
      </c>
      <c r="L26" s="763">
        <f>SUM(L27:L28)</f>
        <v>0</v>
      </c>
      <c r="M26" s="764"/>
      <c r="N26" s="764">
        <f>+O26+P26</f>
        <v>1</v>
      </c>
      <c r="O26" s="763">
        <f>SUM(O27:O28)</f>
        <v>1</v>
      </c>
      <c r="P26" s="763">
        <f>SUM(P27:P28)</f>
        <v>0</v>
      </c>
    </row>
    <row r="27" spans="1:16" ht="12.75" x14ac:dyDescent="0.2">
      <c r="A27" s="149" t="s">
        <v>11</v>
      </c>
      <c r="B27" s="763">
        <f>+C27+D27</f>
        <v>54</v>
      </c>
      <c r="C27" s="763">
        <f t="shared" si="9"/>
        <v>46</v>
      </c>
      <c r="D27" s="763">
        <f t="shared" si="9"/>
        <v>8</v>
      </c>
      <c r="E27" s="763"/>
      <c r="F27" s="764">
        <f>+G27+H27</f>
        <v>53</v>
      </c>
      <c r="G27" s="763">
        <v>45</v>
      </c>
      <c r="H27" s="763">
        <v>8</v>
      </c>
      <c r="I27" s="763"/>
      <c r="J27" s="764">
        <f>+K27+L27</f>
        <v>1</v>
      </c>
      <c r="K27" s="763">
        <v>1</v>
      </c>
      <c r="L27" s="763">
        <v>0</v>
      </c>
      <c r="M27" s="763"/>
      <c r="N27" s="764">
        <f>+O27+P27</f>
        <v>0</v>
      </c>
      <c r="O27" s="763">
        <v>0</v>
      </c>
      <c r="P27" s="763">
        <v>0</v>
      </c>
    </row>
    <row r="28" spans="1:16" ht="12.75" x14ac:dyDescent="0.2">
      <c r="A28" s="149" t="s">
        <v>12</v>
      </c>
      <c r="B28" s="763">
        <f>+C28+D28</f>
        <v>2</v>
      </c>
      <c r="C28" s="763">
        <f t="shared" si="9"/>
        <v>2</v>
      </c>
      <c r="D28" s="763">
        <f t="shared" si="9"/>
        <v>0</v>
      </c>
      <c r="E28" s="763"/>
      <c r="F28" s="764">
        <f>+G28+H28</f>
        <v>1</v>
      </c>
      <c r="G28" s="763">
        <v>1</v>
      </c>
      <c r="H28" s="763">
        <v>0</v>
      </c>
      <c r="I28" s="763"/>
      <c r="J28" s="764">
        <f>+K28+L28</f>
        <v>0</v>
      </c>
      <c r="K28" s="763">
        <v>0</v>
      </c>
      <c r="L28" s="763">
        <v>0</v>
      </c>
      <c r="M28" s="763"/>
      <c r="N28" s="764">
        <f>+O28+P28</f>
        <v>1</v>
      </c>
      <c r="O28" s="763">
        <v>1</v>
      </c>
      <c r="P28" s="763">
        <v>0</v>
      </c>
    </row>
    <row r="29" spans="1:16" ht="6" customHeight="1" x14ac:dyDescent="0.2">
      <c r="A29" s="129"/>
      <c r="B29" s="763"/>
      <c r="C29" s="763"/>
      <c r="D29" s="763"/>
      <c r="E29" s="763"/>
      <c r="F29" s="764"/>
      <c r="G29" s="763"/>
      <c r="H29" s="763"/>
      <c r="I29" s="763"/>
      <c r="J29" s="764"/>
      <c r="K29" s="763"/>
      <c r="L29" s="763"/>
      <c r="M29" s="763"/>
      <c r="N29" s="764"/>
      <c r="O29" s="763"/>
      <c r="P29" s="763"/>
    </row>
    <row r="30" spans="1:16" ht="15.75" thickBot="1" x14ac:dyDescent="0.25">
      <c r="A30" s="147" t="s">
        <v>230</v>
      </c>
      <c r="B30" s="765">
        <f>+C30+D30</f>
        <v>53</v>
      </c>
      <c r="C30" s="765">
        <f>+G30+K30+O30</f>
        <v>47</v>
      </c>
      <c r="D30" s="765">
        <f>+H30+L30+P30</f>
        <v>6</v>
      </c>
      <c r="E30" s="765"/>
      <c r="F30" s="766">
        <f>+G30+H30</f>
        <v>24</v>
      </c>
      <c r="G30" s="765">
        <v>23</v>
      </c>
      <c r="H30" s="765">
        <v>1</v>
      </c>
      <c r="I30" s="765"/>
      <c r="J30" s="766">
        <f>+K30+L30</f>
        <v>0</v>
      </c>
      <c r="K30" s="765">
        <v>0</v>
      </c>
      <c r="L30" s="765">
        <v>0</v>
      </c>
      <c r="M30" s="765"/>
      <c r="N30" s="766">
        <f>+O30+P30</f>
        <v>29</v>
      </c>
      <c r="O30" s="765">
        <v>24</v>
      </c>
      <c r="P30" s="765">
        <v>5</v>
      </c>
    </row>
    <row r="31" spans="1:16" s="371" customFormat="1" ht="15.75" customHeight="1" x14ac:dyDescent="0.2">
      <c r="A31" s="884" t="s">
        <v>326</v>
      </c>
      <c r="B31" s="884"/>
      <c r="C31" s="884"/>
      <c r="D31" s="884"/>
      <c r="E31" s="884"/>
      <c r="F31" s="884"/>
      <c r="G31" s="884"/>
      <c r="H31" s="884"/>
      <c r="I31" s="884"/>
      <c r="J31" s="391"/>
      <c r="K31" s="391"/>
      <c r="L31" s="391"/>
      <c r="M31" s="391"/>
      <c r="N31" s="391"/>
      <c r="O31" s="391"/>
      <c r="P31" s="391"/>
    </row>
    <row r="32" spans="1:16" s="371" customFormat="1" ht="15.75" customHeight="1" x14ac:dyDescent="0.2">
      <c r="A32" s="780" t="s">
        <v>325</v>
      </c>
      <c r="B32" s="780"/>
      <c r="C32" s="780"/>
      <c r="D32" s="780"/>
      <c r="E32" s="780"/>
      <c r="F32" s="780"/>
      <c r="G32" s="780"/>
      <c r="H32" s="780"/>
      <c r="I32" s="780"/>
      <c r="J32" s="391"/>
      <c r="K32" s="391"/>
      <c r="L32" s="391"/>
      <c r="M32" s="391"/>
      <c r="N32" s="391"/>
      <c r="O32" s="391"/>
      <c r="P32" s="391"/>
    </row>
    <row r="33" spans="1:16" s="371" customFormat="1" ht="15.75" customHeight="1" x14ac:dyDescent="0.2">
      <c r="A33" s="35" t="s">
        <v>24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</row>
    <row r="34" spans="1:16" x14ac:dyDescent="0.2">
      <c r="A34" s="134"/>
    </row>
  </sheetData>
  <mergeCells count="11">
    <mergeCell ref="A31:I31"/>
    <mergeCell ref="A32:I32"/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8:P30">
    <cfRule type="cellIs" dxfId="8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.51181102362204722" footer="0.51181102362204722"/>
  <pageSetup orientation="landscape" r:id="rId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41"/>
  <sheetViews>
    <sheetView showGridLines="0" zoomScaleNormal="100" zoomScaleSheetLayoutView="100" workbookViewId="0">
      <selection activeCell="A9" sqref="A9:XFD9"/>
    </sheetView>
  </sheetViews>
  <sheetFormatPr baseColWidth="10" defaultColWidth="11" defaultRowHeight="12.75" x14ac:dyDescent="0.2"/>
  <cols>
    <col min="1" max="1" width="17.25" style="62" customWidth="1"/>
    <col min="2" max="11" width="9.25" style="67" customWidth="1"/>
    <col min="12" max="16384" width="11" style="61"/>
  </cols>
  <sheetData>
    <row r="1" spans="1:12" ht="15" x14ac:dyDescent="0.25">
      <c r="A1" s="791" t="s">
        <v>823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1:12" ht="15" customHeight="1" x14ac:dyDescent="0.25">
      <c r="A2" s="791" t="s">
        <v>581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353" t="s">
        <v>612</v>
      </c>
    </row>
    <row r="3" spans="1:12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</row>
    <row r="4" spans="1:12" ht="15" x14ac:dyDescent="0.25">
      <c r="A4" s="791" t="s">
        <v>206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</row>
    <row r="5" spans="1:12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</row>
    <row r="6" spans="1:12" s="470" customFormat="1" ht="15.75" customHeight="1" x14ac:dyDescent="0.25">
      <c r="A6" s="888" t="s">
        <v>49</v>
      </c>
      <c r="B6" s="468"/>
      <c r="C6" s="468"/>
      <c r="D6" s="469"/>
      <c r="E6" s="468"/>
      <c r="F6" s="882" t="s">
        <v>104</v>
      </c>
      <c r="G6" s="882"/>
      <c r="H6" s="882"/>
      <c r="I6" s="882"/>
      <c r="J6" s="882"/>
      <c r="K6" s="469"/>
    </row>
    <row r="7" spans="1:12" s="470" customFormat="1" ht="30" x14ac:dyDescent="0.25">
      <c r="A7" s="888"/>
      <c r="B7" s="469" t="s">
        <v>0</v>
      </c>
      <c r="C7" s="464" t="s">
        <v>641</v>
      </c>
      <c r="D7" s="468" t="s">
        <v>6</v>
      </c>
      <c r="E7" s="464" t="s">
        <v>217</v>
      </c>
      <c r="F7" s="468" t="s">
        <v>586</v>
      </c>
      <c r="G7" s="464" t="s">
        <v>215</v>
      </c>
      <c r="H7" s="464" t="s">
        <v>183</v>
      </c>
      <c r="I7" s="464" t="s">
        <v>216</v>
      </c>
      <c r="J7" s="465" t="s">
        <v>186</v>
      </c>
      <c r="K7" s="465" t="s">
        <v>587</v>
      </c>
    </row>
    <row r="8" spans="1:12" x14ac:dyDescent="0.2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2" s="169" customFormat="1" x14ac:dyDescent="0.2">
      <c r="A9" s="55" t="s">
        <v>0</v>
      </c>
      <c r="B9" s="770">
        <f>+C9+D9+E9+F9+K9</f>
        <v>9109</v>
      </c>
      <c r="C9" s="770">
        <f>SUM(C11:C37)</f>
        <v>3705</v>
      </c>
      <c r="D9" s="770">
        <f t="shared" ref="D9:K9" si="0">SUM(D11:D37)</f>
        <v>4026</v>
      </c>
      <c r="E9" s="770">
        <f t="shared" si="0"/>
        <v>3</v>
      </c>
      <c r="F9" s="770">
        <f t="shared" si="0"/>
        <v>980</v>
      </c>
      <c r="G9" s="770">
        <f t="shared" si="0"/>
        <v>702</v>
      </c>
      <c r="H9" s="770">
        <f t="shared" si="0"/>
        <v>135</v>
      </c>
      <c r="I9" s="770">
        <f t="shared" si="0"/>
        <v>54</v>
      </c>
      <c r="J9" s="770">
        <f t="shared" si="0"/>
        <v>89</v>
      </c>
      <c r="K9" s="770">
        <f t="shared" si="0"/>
        <v>395</v>
      </c>
    </row>
    <row r="10" spans="1:12" x14ac:dyDescent="0.2">
      <c r="A10" s="56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2" x14ac:dyDescent="0.2">
      <c r="A11" s="54" t="s">
        <v>54</v>
      </c>
      <c r="B11" s="489">
        <f>+C11+D11+E11+F11+K11</f>
        <v>271</v>
      </c>
      <c r="C11" s="489">
        <v>111</v>
      </c>
      <c r="D11" s="489">
        <v>79</v>
      </c>
      <c r="E11" s="489"/>
      <c r="F11" s="489">
        <f>SUM(G11:J11)</f>
        <v>51</v>
      </c>
      <c r="G11" s="489">
        <v>41</v>
      </c>
      <c r="H11" s="489">
        <v>6</v>
      </c>
      <c r="I11" s="489">
        <v>1</v>
      </c>
      <c r="J11" s="489">
        <v>3</v>
      </c>
      <c r="K11" s="489">
        <v>30</v>
      </c>
    </row>
    <row r="12" spans="1:12" x14ac:dyDescent="0.2">
      <c r="A12" s="54" t="s">
        <v>61</v>
      </c>
      <c r="B12" s="489">
        <f t="shared" ref="B12:B26" si="1">+C12+D12+E12+F12+K12</f>
        <v>299</v>
      </c>
      <c r="C12" s="489">
        <v>115</v>
      </c>
      <c r="D12" s="489">
        <v>90</v>
      </c>
      <c r="E12" s="489"/>
      <c r="F12" s="489">
        <f t="shared" ref="F12:F37" si="2">SUM(G12:J12)</f>
        <v>65</v>
      </c>
      <c r="G12" s="489">
        <v>54</v>
      </c>
      <c r="H12" s="489">
        <v>4</v>
      </c>
      <c r="I12" s="489">
        <v>3</v>
      </c>
      <c r="J12" s="489">
        <v>4</v>
      </c>
      <c r="K12" s="489">
        <v>29</v>
      </c>
    </row>
    <row r="13" spans="1:12" x14ac:dyDescent="0.2">
      <c r="A13" s="54" t="s">
        <v>31</v>
      </c>
      <c r="B13" s="489">
        <f t="shared" si="1"/>
        <v>252</v>
      </c>
      <c r="C13" s="489">
        <v>97</v>
      </c>
      <c r="D13" s="489">
        <v>78</v>
      </c>
      <c r="E13" s="489">
        <v>1</v>
      </c>
      <c r="F13" s="489">
        <f t="shared" si="2"/>
        <v>53</v>
      </c>
      <c r="G13" s="489">
        <v>46</v>
      </c>
      <c r="H13" s="489">
        <v>5</v>
      </c>
      <c r="I13" s="489"/>
      <c r="J13" s="489">
        <v>2</v>
      </c>
      <c r="K13" s="489">
        <v>23</v>
      </c>
    </row>
    <row r="14" spans="1:12" x14ac:dyDescent="0.2">
      <c r="A14" s="54" t="s">
        <v>62</v>
      </c>
      <c r="B14" s="489">
        <f t="shared" si="1"/>
        <v>340</v>
      </c>
      <c r="C14" s="489">
        <v>137</v>
      </c>
      <c r="D14" s="489">
        <v>135</v>
      </c>
      <c r="E14" s="489"/>
      <c r="F14" s="489">
        <f t="shared" si="2"/>
        <v>40</v>
      </c>
      <c r="G14" s="489">
        <v>21</v>
      </c>
      <c r="H14" s="489">
        <v>11</v>
      </c>
      <c r="I14" s="489">
        <v>1</v>
      </c>
      <c r="J14" s="489">
        <v>7</v>
      </c>
      <c r="K14" s="489">
        <v>28</v>
      </c>
    </row>
    <row r="15" spans="1:12" x14ac:dyDescent="0.2">
      <c r="A15" s="54" t="s">
        <v>63</v>
      </c>
      <c r="B15" s="489">
        <f t="shared" si="1"/>
        <v>238</v>
      </c>
      <c r="C15" s="489">
        <v>86</v>
      </c>
      <c r="D15" s="489">
        <v>117</v>
      </c>
      <c r="E15" s="489"/>
      <c r="F15" s="489">
        <f t="shared" si="2"/>
        <v>25</v>
      </c>
      <c r="G15" s="489">
        <v>16</v>
      </c>
      <c r="H15" s="489">
        <v>5</v>
      </c>
      <c r="I15" s="489">
        <v>2</v>
      </c>
      <c r="J15" s="489">
        <v>2</v>
      </c>
      <c r="K15" s="489">
        <v>10</v>
      </c>
    </row>
    <row r="16" spans="1:12" x14ac:dyDescent="0.2">
      <c r="A16" s="54" t="s">
        <v>64</v>
      </c>
      <c r="B16" s="489">
        <f t="shared" si="1"/>
        <v>469</v>
      </c>
      <c r="C16" s="489">
        <v>194</v>
      </c>
      <c r="D16" s="489">
        <v>230</v>
      </c>
      <c r="E16" s="489"/>
      <c r="F16" s="489">
        <f t="shared" si="2"/>
        <v>38</v>
      </c>
      <c r="G16" s="489">
        <v>24</v>
      </c>
      <c r="H16" s="489">
        <v>5</v>
      </c>
      <c r="I16" s="489">
        <v>4</v>
      </c>
      <c r="J16" s="489">
        <v>5</v>
      </c>
      <c r="K16" s="489">
        <v>7</v>
      </c>
    </row>
    <row r="17" spans="1:11" x14ac:dyDescent="0.2">
      <c r="A17" s="54" t="s">
        <v>84</v>
      </c>
      <c r="B17" s="489">
        <f t="shared" si="1"/>
        <v>153</v>
      </c>
      <c r="C17" s="489">
        <v>67</v>
      </c>
      <c r="D17" s="489">
        <v>69</v>
      </c>
      <c r="E17" s="489"/>
      <c r="F17" s="489">
        <f t="shared" si="2"/>
        <v>13</v>
      </c>
      <c r="G17" s="489">
        <v>9</v>
      </c>
      <c r="H17" s="489">
        <v>2</v>
      </c>
      <c r="I17" s="489"/>
      <c r="J17" s="489">
        <v>2</v>
      </c>
      <c r="K17" s="489">
        <v>4</v>
      </c>
    </row>
    <row r="18" spans="1:11" x14ac:dyDescent="0.2">
      <c r="A18" s="54" t="s">
        <v>55</v>
      </c>
      <c r="B18" s="489">
        <f t="shared" si="1"/>
        <v>522</v>
      </c>
      <c r="C18" s="489">
        <v>211</v>
      </c>
      <c r="D18" s="489">
        <v>198</v>
      </c>
      <c r="E18" s="489"/>
      <c r="F18" s="489">
        <f t="shared" si="2"/>
        <v>70</v>
      </c>
      <c r="G18" s="489">
        <v>50</v>
      </c>
      <c r="H18" s="489">
        <v>11</v>
      </c>
      <c r="I18" s="489">
        <v>3</v>
      </c>
      <c r="J18" s="489">
        <v>6</v>
      </c>
      <c r="K18" s="489">
        <v>43</v>
      </c>
    </row>
    <row r="19" spans="1:11" x14ac:dyDescent="0.2">
      <c r="A19" s="54" t="s">
        <v>65</v>
      </c>
      <c r="B19" s="489">
        <f t="shared" si="1"/>
        <v>360</v>
      </c>
      <c r="C19" s="489">
        <v>153</v>
      </c>
      <c r="D19" s="489">
        <v>154</v>
      </c>
      <c r="E19" s="489"/>
      <c r="F19" s="489">
        <f t="shared" si="2"/>
        <v>35</v>
      </c>
      <c r="G19" s="489">
        <v>23</v>
      </c>
      <c r="H19" s="489">
        <v>6</v>
      </c>
      <c r="I19" s="489">
        <v>3</v>
      </c>
      <c r="J19" s="489">
        <v>3</v>
      </c>
      <c r="K19" s="489">
        <v>18</v>
      </c>
    </row>
    <row r="20" spans="1:11" x14ac:dyDescent="0.2">
      <c r="A20" s="54" t="s">
        <v>66</v>
      </c>
      <c r="B20" s="489">
        <f t="shared" si="1"/>
        <v>648</v>
      </c>
      <c r="C20" s="489">
        <v>259</v>
      </c>
      <c r="D20" s="489">
        <v>305</v>
      </c>
      <c r="E20" s="489"/>
      <c r="F20" s="489">
        <f t="shared" si="2"/>
        <v>63</v>
      </c>
      <c r="G20" s="489">
        <v>45</v>
      </c>
      <c r="H20" s="489">
        <v>10</v>
      </c>
      <c r="I20" s="489"/>
      <c r="J20" s="489">
        <v>8</v>
      </c>
      <c r="K20" s="489">
        <v>21</v>
      </c>
    </row>
    <row r="21" spans="1:11" x14ac:dyDescent="0.2">
      <c r="A21" s="54" t="s">
        <v>67</v>
      </c>
      <c r="B21" s="489">
        <f t="shared" si="1"/>
        <v>362</v>
      </c>
      <c r="C21" s="489">
        <v>165</v>
      </c>
      <c r="D21" s="489">
        <v>169</v>
      </c>
      <c r="E21" s="489"/>
      <c r="F21" s="489">
        <f t="shared" si="2"/>
        <v>24</v>
      </c>
      <c r="G21" s="489">
        <v>20</v>
      </c>
      <c r="H21" s="489">
        <v>2</v>
      </c>
      <c r="I21" s="489"/>
      <c r="J21" s="489">
        <v>2</v>
      </c>
      <c r="K21" s="489">
        <v>4</v>
      </c>
    </row>
    <row r="22" spans="1:11" x14ac:dyDescent="0.2">
      <c r="A22" s="53" t="s">
        <v>32</v>
      </c>
      <c r="B22" s="489">
        <f t="shared" si="1"/>
        <v>419</v>
      </c>
      <c r="C22" s="489">
        <v>181</v>
      </c>
      <c r="D22" s="489">
        <v>162</v>
      </c>
      <c r="E22" s="489">
        <v>1</v>
      </c>
      <c r="F22" s="489">
        <f t="shared" si="2"/>
        <v>54</v>
      </c>
      <c r="G22" s="489">
        <v>37</v>
      </c>
      <c r="H22" s="489">
        <v>9</v>
      </c>
      <c r="I22" s="489">
        <v>3</v>
      </c>
      <c r="J22" s="489">
        <v>5</v>
      </c>
      <c r="K22" s="489">
        <v>21</v>
      </c>
    </row>
    <row r="23" spans="1:11" x14ac:dyDescent="0.2">
      <c r="A23" s="54" t="s">
        <v>68</v>
      </c>
      <c r="B23" s="489">
        <f t="shared" si="1"/>
        <v>384</v>
      </c>
      <c r="C23" s="489">
        <v>173</v>
      </c>
      <c r="D23" s="489">
        <v>179</v>
      </c>
      <c r="E23" s="489"/>
      <c r="F23" s="489">
        <f t="shared" si="2"/>
        <v>24</v>
      </c>
      <c r="G23" s="489">
        <v>21</v>
      </c>
      <c r="H23" s="489">
        <v>1</v>
      </c>
      <c r="I23" s="489">
        <v>1</v>
      </c>
      <c r="J23" s="489">
        <v>1</v>
      </c>
      <c r="K23" s="489">
        <v>8</v>
      </c>
    </row>
    <row r="24" spans="1:11" x14ac:dyDescent="0.2">
      <c r="A24" s="54" t="s">
        <v>33</v>
      </c>
      <c r="B24" s="489">
        <f t="shared" si="1"/>
        <v>402</v>
      </c>
      <c r="C24" s="489">
        <v>162</v>
      </c>
      <c r="D24" s="489">
        <v>138</v>
      </c>
      <c r="E24" s="489">
        <v>1</v>
      </c>
      <c r="F24" s="489">
        <f t="shared" si="2"/>
        <v>69</v>
      </c>
      <c r="G24" s="489">
        <v>52</v>
      </c>
      <c r="H24" s="489">
        <v>10</v>
      </c>
      <c r="I24" s="489">
        <v>3</v>
      </c>
      <c r="J24" s="489">
        <v>4</v>
      </c>
      <c r="K24" s="489">
        <v>32</v>
      </c>
    </row>
    <row r="25" spans="1:11" x14ac:dyDescent="0.2">
      <c r="A25" s="54" t="s">
        <v>218</v>
      </c>
      <c r="B25" s="489">
        <f t="shared" si="1"/>
        <v>256</v>
      </c>
      <c r="C25" s="489">
        <v>111</v>
      </c>
      <c r="D25" s="489">
        <v>115</v>
      </c>
      <c r="E25" s="489"/>
      <c r="F25" s="489">
        <f t="shared" si="2"/>
        <v>23</v>
      </c>
      <c r="G25" s="489">
        <v>19</v>
      </c>
      <c r="H25" s="489">
        <v>1</v>
      </c>
      <c r="I25" s="489">
        <v>2</v>
      </c>
      <c r="J25" s="489">
        <v>1</v>
      </c>
      <c r="K25" s="489">
        <v>7</v>
      </c>
    </row>
    <row r="26" spans="1:11" x14ac:dyDescent="0.2">
      <c r="A26" s="54" t="s">
        <v>56</v>
      </c>
      <c r="B26" s="489">
        <f t="shared" si="1"/>
        <v>237</v>
      </c>
      <c r="C26" s="489">
        <v>100</v>
      </c>
      <c r="D26" s="489">
        <v>99</v>
      </c>
      <c r="E26" s="489"/>
      <c r="F26" s="489">
        <f t="shared" si="2"/>
        <v>30</v>
      </c>
      <c r="G26" s="489">
        <v>23</v>
      </c>
      <c r="H26" s="489">
        <v>3</v>
      </c>
      <c r="I26" s="489">
        <v>3</v>
      </c>
      <c r="J26" s="489">
        <v>1</v>
      </c>
      <c r="K26" s="489">
        <v>8</v>
      </c>
    </row>
    <row r="27" spans="1:11" x14ac:dyDescent="0.2">
      <c r="A27" s="54" t="s">
        <v>70</v>
      </c>
      <c r="B27" s="489">
        <f t="shared" ref="B27:B37" si="3">+C27+D27+E27+F27+K27</f>
        <v>302</v>
      </c>
      <c r="C27" s="489">
        <v>99</v>
      </c>
      <c r="D27" s="489">
        <v>169</v>
      </c>
      <c r="E27" s="489"/>
      <c r="F27" s="489">
        <f t="shared" si="2"/>
        <v>25</v>
      </c>
      <c r="G27" s="489">
        <v>14</v>
      </c>
      <c r="H27" s="489">
        <v>6</v>
      </c>
      <c r="I27" s="489">
        <v>1</v>
      </c>
      <c r="J27" s="489">
        <v>4</v>
      </c>
      <c r="K27" s="489">
        <v>9</v>
      </c>
    </row>
    <row r="28" spans="1:11" x14ac:dyDescent="0.2">
      <c r="A28" s="54" t="s">
        <v>71</v>
      </c>
      <c r="B28" s="489">
        <f t="shared" si="3"/>
        <v>249</v>
      </c>
      <c r="C28" s="489">
        <v>99</v>
      </c>
      <c r="D28" s="489">
        <v>109</v>
      </c>
      <c r="E28" s="489"/>
      <c r="F28" s="489">
        <f t="shared" si="2"/>
        <v>29</v>
      </c>
      <c r="G28" s="489">
        <v>16</v>
      </c>
      <c r="H28" s="489">
        <v>6</v>
      </c>
      <c r="I28" s="489">
        <v>1</v>
      </c>
      <c r="J28" s="489">
        <v>6</v>
      </c>
      <c r="K28" s="489">
        <v>12</v>
      </c>
    </row>
    <row r="29" spans="1:11" x14ac:dyDescent="0.2">
      <c r="A29" s="54" t="s">
        <v>57</v>
      </c>
      <c r="B29" s="489">
        <f t="shared" si="3"/>
        <v>224</v>
      </c>
      <c r="C29" s="489">
        <v>88</v>
      </c>
      <c r="D29" s="489">
        <v>109</v>
      </c>
      <c r="E29" s="489"/>
      <c r="F29" s="489">
        <f t="shared" si="2"/>
        <v>18</v>
      </c>
      <c r="G29" s="489">
        <v>10</v>
      </c>
      <c r="H29" s="489">
        <v>3</v>
      </c>
      <c r="I29" s="489">
        <v>2</v>
      </c>
      <c r="J29" s="489">
        <v>3</v>
      </c>
      <c r="K29" s="489">
        <v>9</v>
      </c>
    </row>
    <row r="30" spans="1:11" x14ac:dyDescent="0.2">
      <c r="A30" s="54" t="s">
        <v>58</v>
      </c>
      <c r="B30" s="489">
        <f t="shared" si="3"/>
        <v>297</v>
      </c>
      <c r="C30" s="489">
        <v>122</v>
      </c>
      <c r="D30" s="489">
        <v>132</v>
      </c>
      <c r="E30" s="489"/>
      <c r="F30" s="489">
        <f t="shared" si="2"/>
        <v>29</v>
      </c>
      <c r="G30" s="489">
        <v>23</v>
      </c>
      <c r="H30" s="489">
        <v>3</v>
      </c>
      <c r="I30" s="489">
        <v>2</v>
      </c>
      <c r="J30" s="489">
        <v>1</v>
      </c>
      <c r="K30" s="489">
        <v>14</v>
      </c>
    </row>
    <row r="31" spans="1:11" x14ac:dyDescent="0.2">
      <c r="A31" s="54" t="s">
        <v>59</v>
      </c>
      <c r="B31" s="489">
        <f t="shared" si="3"/>
        <v>561</v>
      </c>
      <c r="C31" s="489">
        <v>219</v>
      </c>
      <c r="D31" s="489">
        <v>288</v>
      </c>
      <c r="E31" s="489"/>
      <c r="F31" s="489">
        <f t="shared" si="2"/>
        <v>39</v>
      </c>
      <c r="G31" s="489">
        <v>22</v>
      </c>
      <c r="H31" s="489">
        <v>7</v>
      </c>
      <c r="I31" s="489">
        <v>5</v>
      </c>
      <c r="J31" s="489">
        <v>5</v>
      </c>
      <c r="K31" s="489">
        <v>15</v>
      </c>
    </row>
    <row r="32" spans="1:11" x14ac:dyDescent="0.2">
      <c r="A32" s="54" t="s">
        <v>85</v>
      </c>
      <c r="B32" s="489">
        <f t="shared" si="3"/>
        <v>209</v>
      </c>
      <c r="C32" s="489">
        <v>82</v>
      </c>
      <c r="D32" s="489">
        <v>99</v>
      </c>
      <c r="E32" s="489"/>
      <c r="F32" s="489">
        <f t="shared" si="2"/>
        <v>22</v>
      </c>
      <c r="G32" s="489">
        <v>12</v>
      </c>
      <c r="H32" s="489">
        <v>4</v>
      </c>
      <c r="I32" s="489">
        <v>3</v>
      </c>
      <c r="J32" s="489">
        <v>3</v>
      </c>
      <c r="K32" s="489">
        <v>6</v>
      </c>
    </row>
    <row r="33" spans="1:12" x14ac:dyDescent="0.2">
      <c r="A33" s="54" t="s">
        <v>72</v>
      </c>
      <c r="B33" s="489">
        <f t="shared" si="3"/>
        <v>439</v>
      </c>
      <c r="C33" s="489">
        <v>162</v>
      </c>
      <c r="D33" s="489">
        <v>240</v>
      </c>
      <c r="E33" s="489"/>
      <c r="F33" s="489">
        <f t="shared" si="2"/>
        <v>31</v>
      </c>
      <c r="G33" s="489">
        <v>24</v>
      </c>
      <c r="H33" s="489">
        <v>2</v>
      </c>
      <c r="I33" s="489">
        <v>3</v>
      </c>
      <c r="J33" s="489">
        <v>2</v>
      </c>
      <c r="K33" s="489">
        <v>6</v>
      </c>
    </row>
    <row r="34" spans="1:12" x14ac:dyDescent="0.2">
      <c r="A34" s="54" t="s">
        <v>73</v>
      </c>
      <c r="B34" s="489">
        <f t="shared" si="3"/>
        <v>142</v>
      </c>
      <c r="C34" s="489">
        <v>55</v>
      </c>
      <c r="D34" s="489">
        <v>68</v>
      </c>
      <c r="E34" s="489"/>
      <c r="F34" s="489">
        <f t="shared" si="2"/>
        <v>13</v>
      </c>
      <c r="G34" s="489">
        <v>7</v>
      </c>
      <c r="H34" s="489">
        <v>3</v>
      </c>
      <c r="I34" s="489"/>
      <c r="J34" s="489">
        <v>3</v>
      </c>
      <c r="K34" s="489">
        <v>6</v>
      </c>
    </row>
    <row r="35" spans="1:12" x14ac:dyDescent="0.2">
      <c r="A35" s="54" t="s">
        <v>74</v>
      </c>
      <c r="B35" s="489">
        <f t="shared" si="3"/>
        <v>498</v>
      </c>
      <c r="C35" s="489">
        <v>214</v>
      </c>
      <c r="D35" s="489">
        <v>225</v>
      </c>
      <c r="E35" s="489"/>
      <c r="F35" s="489">
        <f t="shared" si="2"/>
        <v>46</v>
      </c>
      <c r="G35" s="489">
        <v>34</v>
      </c>
      <c r="H35" s="489">
        <v>5</v>
      </c>
      <c r="I35" s="489">
        <v>3</v>
      </c>
      <c r="J35" s="489">
        <v>4</v>
      </c>
      <c r="K35" s="489">
        <v>13</v>
      </c>
    </row>
    <row r="36" spans="1:12" x14ac:dyDescent="0.2">
      <c r="A36" s="54" t="s">
        <v>75</v>
      </c>
      <c r="B36" s="489">
        <f t="shared" si="3"/>
        <v>412</v>
      </c>
      <c r="C36" s="489">
        <v>183</v>
      </c>
      <c r="D36" s="489">
        <v>185</v>
      </c>
      <c r="E36" s="489"/>
      <c r="F36" s="489">
        <f t="shared" si="2"/>
        <v>35</v>
      </c>
      <c r="G36" s="489">
        <v>25</v>
      </c>
      <c r="H36" s="489">
        <v>4</v>
      </c>
      <c r="I36" s="489">
        <v>4</v>
      </c>
      <c r="J36" s="489">
        <v>2</v>
      </c>
      <c r="K36" s="489">
        <v>9</v>
      </c>
      <c r="L36" s="68"/>
    </row>
    <row r="37" spans="1:12" ht="13.5" thickBot="1" x14ac:dyDescent="0.25">
      <c r="A37" s="58" t="s">
        <v>76</v>
      </c>
      <c r="B37" s="761">
        <f t="shared" si="3"/>
        <v>164</v>
      </c>
      <c r="C37" s="761">
        <v>60</v>
      </c>
      <c r="D37" s="761">
        <v>85</v>
      </c>
      <c r="E37" s="761"/>
      <c r="F37" s="761">
        <f t="shared" si="2"/>
        <v>16</v>
      </c>
      <c r="G37" s="761">
        <v>14</v>
      </c>
      <c r="H37" s="761">
        <v>1</v>
      </c>
      <c r="I37" s="761">
        <v>1</v>
      </c>
      <c r="J37" s="761"/>
      <c r="K37" s="761">
        <v>3</v>
      </c>
    </row>
    <row r="38" spans="1:12" ht="15" customHeight="1" x14ac:dyDescent="0.2">
      <c r="A38" s="365" t="s">
        <v>323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66"/>
    </row>
    <row r="39" spans="1:12" ht="15" customHeight="1" x14ac:dyDescent="0.2">
      <c r="A39" s="365" t="s">
        <v>324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</row>
    <row r="40" spans="1:12" ht="28.5" customHeight="1" x14ac:dyDescent="0.2">
      <c r="A40" s="780" t="s">
        <v>344</v>
      </c>
      <c r="B40" s="780"/>
      <c r="C40" s="780"/>
      <c r="D40" s="780"/>
      <c r="E40" s="780"/>
      <c r="F40" s="780"/>
      <c r="G40" s="780"/>
      <c r="H40" s="780"/>
      <c r="I40" s="780"/>
      <c r="J40" s="780"/>
      <c r="K40" s="780"/>
    </row>
    <row r="41" spans="1:12" ht="15" customHeight="1" x14ac:dyDescent="0.2">
      <c r="A41" s="35" t="s">
        <v>24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66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F11:F37" formulaRange="1"/>
  </ignoredError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L41"/>
  <sheetViews>
    <sheetView showGridLines="0" zoomScaleNormal="100" zoomScaleSheetLayoutView="100" workbookViewId="0">
      <selection activeCell="A9" sqref="A9:XFD9"/>
    </sheetView>
  </sheetViews>
  <sheetFormatPr baseColWidth="10" defaultColWidth="11" defaultRowHeight="12.75" x14ac:dyDescent="0.2"/>
  <cols>
    <col min="1" max="1" width="17.25" style="62" customWidth="1"/>
    <col min="2" max="11" width="9.25" style="67" customWidth="1"/>
    <col min="12" max="16384" width="11" style="61"/>
  </cols>
  <sheetData>
    <row r="1" spans="1:12" ht="15" x14ac:dyDescent="0.25">
      <c r="A1" s="791" t="s">
        <v>822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</row>
    <row r="2" spans="1:12" ht="15" customHeight="1" x14ac:dyDescent="0.25">
      <c r="A2" s="791" t="s">
        <v>581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353" t="s">
        <v>612</v>
      </c>
    </row>
    <row r="3" spans="1:12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</row>
    <row r="4" spans="1:12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</row>
    <row r="5" spans="1:12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</row>
    <row r="6" spans="1:12" s="470" customFormat="1" ht="15.75" customHeight="1" x14ac:dyDescent="0.25">
      <c r="A6" s="888" t="s">
        <v>49</v>
      </c>
      <c r="B6" s="767"/>
      <c r="C6" s="767"/>
      <c r="D6" s="768"/>
      <c r="E6" s="767"/>
      <c r="F6" s="882" t="s">
        <v>104</v>
      </c>
      <c r="G6" s="882"/>
      <c r="H6" s="882"/>
      <c r="I6" s="882"/>
      <c r="J6" s="882"/>
      <c r="K6" s="768"/>
    </row>
    <row r="7" spans="1:12" s="470" customFormat="1" ht="30" x14ac:dyDescent="0.25">
      <c r="A7" s="888"/>
      <c r="B7" s="469" t="s">
        <v>0</v>
      </c>
      <c r="C7" s="464" t="s">
        <v>641</v>
      </c>
      <c r="D7" s="468" t="s">
        <v>6</v>
      </c>
      <c r="E7" s="464" t="s">
        <v>217</v>
      </c>
      <c r="F7" s="468" t="s">
        <v>586</v>
      </c>
      <c r="G7" s="464" t="s">
        <v>215</v>
      </c>
      <c r="H7" s="464" t="s">
        <v>183</v>
      </c>
      <c r="I7" s="464" t="s">
        <v>216</v>
      </c>
      <c r="J7" s="465" t="s">
        <v>186</v>
      </c>
      <c r="K7" s="465" t="s">
        <v>587</v>
      </c>
    </row>
    <row r="8" spans="1:12" x14ac:dyDescent="0.2">
      <c r="A8" s="64"/>
      <c r="B8" s="161"/>
      <c r="C8" s="161"/>
      <c r="D8" s="161"/>
      <c r="E8" s="161"/>
      <c r="F8" s="161"/>
      <c r="G8" s="161"/>
      <c r="H8" s="161"/>
      <c r="I8" s="161"/>
      <c r="J8" s="161"/>
      <c r="K8" s="161"/>
    </row>
    <row r="9" spans="1:12" s="169" customFormat="1" x14ac:dyDescent="0.2">
      <c r="A9" s="55" t="s">
        <v>0</v>
      </c>
      <c r="B9" s="770">
        <f>+C9+D9+E9+F9+K9</f>
        <v>8031</v>
      </c>
      <c r="C9" s="770">
        <f>SUM(C11:C37)</f>
        <v>3237</v>
      </c>
      <c r="D9" s="770">
        <f t="shared" ref="D9:K9" si="0">SUM(D11:D37)</f>
        <v>3688</v>
      </c>
      <c r="E9" s="770">
        <f t="shared" si="0"/>
        <v>3</v>
      </c>
      <c r="F9" s="770">
        <f t="shared" si="0"/>
        <v>740</v>
      </c>
      <c r="G9" s="770">
        <f t="shared" si="0"/>
        <v>469</v>
      </c>
      <c r="H9" s="770">
        <f t="shared" si="0"/>
        <v>130</v>
      </c>
      <c r="I9" s="770">
        <f t="shared" si="0"/>
        <v>53</v>
      </c>
      <c r="J9" s="770">
        <f t="shared" si="0"/>
        <v>88</v>
      </c>
      <c r="K9" s="770">
        <f t="shared" si="0"/>
        <v>363</v>
      </c>
    </row>
    <row r="10" spans="1:12" x14ac:dyDescent="0.2">
      <c r="A10" s="56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2" x14ac:dyDescent="0.2">
      <c r="A11" s="54" t="s">
        <v>54</v>
      </c>
      <c r="B11" s="489">
        <f>+C11+D11+E11+F11+K11</f>
        <v>149</v>
      </c>
      <c r="C11" s="489">
        <v>57</v>
      </c>
      <c r="D11" s="489">
        <v>45</v>
      </c>
      <c r="E11" s="489"/>
      <c r="F11" s="489">
        <f>SUM(G11:J11)</f>
        <v>22</v>
      </c>
      <c r="G11" s="489">
        <v>13</v>
      </c>
      <c r="H11" s="489">
        <v>5</v>
      </c>
      <c r="I11" s="489">
        <v>1</v>
      </c>
      <c r="J11" s="489">
        <v>3</v>
      </c>
      <c r="K11" s="489">
        <v>25</v>
      </c>
    </row>
    <row r="12" spans="1:12" x14ac:dyDescent="0.2">
      <c r="A12" s="54" t="s">
        <v>61</v>
      </c>
      <c r="B12" s="489">
        <f t="shared" ref="B12:B37" si="1">+C12+D12+E12+F12+K12</f>
        <v>146</v>
      </c>
      <c r="C12" s="489">
        <v>48</v>
      </c>
      <c r="D12" s="489">
        <v>46</v>
      </c>
      <c r="E12" s="489"/>
      <c r="F12" s="489">
        <f t="shared" ref="F12:F37" si="2">SUM(G12:J12)</f>
        <v>28</v>
      </c>
      <c r="G12" s="489">
        <v>18</v>
      </c>
      <c r="H12" s="489">
        <v>4</v>
      </c>
      <c r="I12" s="489">
        <v>2</v>
      </c>
      <c r="J12" s="489">
        <v>4</v>
      </c>
      <c r="K12" s="489">
        <v>24</v>
      </c>
    </row>
    <row r="13" spans="1:12" x14ac:dyDescent="0.2">
      <c r="A13" s="54" t="s">
        <v>31</v>
      </c>
      <c r="B13" s="489">
        <f t="shared" si="1"/>
        <v>131</v>
      </c>
      <c r="C13" s="489">
        <v>47</v>
      </c>
      <c r="D13" s="489">
        <v>41</v>
      </c>
      <c r="E13" s="489">
        <v>1</v>
      </c>
      <c r="F13" s="489">
        <f t="shared" si="2"/>
        <v>19</v>
      </c>
      <c r="G13" s="489">
        <v>12</v>
      </c>
      <c r="H13" s="489">
        <v>5</v>
      </c>
      <c r="I13" s="489"/>
      <c r="J13" s="489">
        <v>2</v>
      </c>
      <c r="K13" s="489">
        <v>23</v>
      </c>
    </row>
    <row r="14" spans="1:12" x14ac:dyDescent="0.2">
      <c r="A14" s="54" t="s">
        <v>62</v>
      </c>
      <c r="B14" s="489">
        <f t="shared" si="1"/>
        <v>300</v>
      </c>
      <c r="C14" s="489">
        <v>117</v>
      </c>
      <c r="D14" s="489">
        <v>120</v>
      </c>
      <c r="E14" s="489"/>
      <c r="F14" s="489">
        <f t="shared" si="2"/>
        <v>37</v>
      </c>
      <c r="G14" s="489">
        <v>18</v>
      </c>
      <c r="H14" s="489">
        <v>11</v>
      </c>
      <c r="I14" s="489">
        <v>1</v>
      </c>
      <c r="J14" s="489">
        <v>7</v>
      </c>
      <c r="K14" s="489">
        <v>26</v>
      </c>
    </row>
    <row r="15" spans="1:12" x14ac:dyDescent="0.2">
      <c r="A15" s="54" t="s">
        <v>63</v>
      </c>
      <c r="B15" s="489">
        <f t="shared" si="1"/>
        <v>224</v>
      </c>
      <c r="C15" s="489">
        <v>79</v>
      </c>
      <c r="D15" s="489">
        <v>112</v>
      </c>
      <c r="E15" s="489"/>
      <c r="F15" s="489">
        <f t="shared" si="2"/>
        <v>23</v>
      </c>
      <c r="G15" s="489">
        <v>14</v>
      </c>
      <c r="H15" s="489">
        <v>5</v>
      </c>
      <c r="I15" s="489">
        <v>2</v>
      </c>
      <c r="J15" s="489">
        <v>2</v>
      </c>
      <c r="K15" s="489">
        <v>10</v>
      </c>
    </row>
    <row r="16" spans="1:12" x14ac:dyDescent="0.2">
      <c r="A16" s="54" t="s">
        <v>64</v>
      </c>
      <c r="B16" s="489">
        <f t="shared" si="1"/>
        <v>457</v>
      </c>
      <c r="C16" s="489">
        <v>190</v>
      </c>
      <c r="D16" s="489">
        <v>226</v>
      </c>
      <c r="E16" s="489"/>
      <c r="F16" s="489">
        <f t="shared" si="2"/>
        <v>35</v>
      </c>
      <c r="G16" s="489">
        <v>21</v>
      </c>
      <c r="H16" s="489">
        <v>5</v>
      </c>
      <c r="I16" s="489">
        <v>4</v>
      </c>
      <c r="J16" s="489">
        <v>5</v>
      </c>
      <c r="K16" s="489">
        <v>6</v>
      </c>
    </row>
    <row r="17" spans="1:11" x14ac:dyDescent="0.2">
      <c r="A17" s="54" t="s">
        <v>84</v>
      </c>
      <c r="B17" s="489">
        <f t="shared" si="1"/>
        <v>153</v>
      </c>
      <c r="C17" s="489">
        <v>67</v>
      </c>
      <c r="D17" s="489">
        <v>69</v>
      </c>
      <c r="E17" s="489"/>
      <c r="F17" s="489">
        <f t="shared" si="2"/>
        <v>13</v>
      </c>
      <c r="G17" s="489">
        <v>9</v>
      </c>
      <c r="H17" s="489">
        <v>2</v>
      </c>
      <c r="I17" s="489"/>
      <c r="J17" s="489">
        <v>2</v>
      </c>
      <c r="K17" s="489">
        <v>4</v>
      </c>
    </row>
    <row r="18" spans="1:11" x14ac:dyDescent="0.2">
      <c r="A18" s="54" t="s">
        <v>55</v>
      </c>
      <c r="B18" s="489">
        <f t="shared" si="1"/>
        <v>412</v>
      </c>
      <c r="C18" s="489">
        <v>163</v>
      </c>
      <c r="D18" s="489">
        <v>163</v>
      </c>
      <c r="E18" s="489"/>
      <c r="F18" s="489">
        <f t="shared" si="2"/>
        <v>47</v>
      </c>
      <c r="G18" s="489">
        <v>27</v>
      </c>
      <c r="H18" s="489">
        <v>11</v>
      </c>
      <c r="I18" s="489">
        <v>3</v>
      </c>
      <c r="J18" s="489">
        <v>6</v>
      </c>
      <c r="K18" s="489">
        <v>39</v>
      </c>
    </row>
    <row r="19" spans="1:11" x14ac:dyDescent="0.2">
      <c r="A19" s="54" t="s">
        <v>65</v>
      </c>
      <c r="B19" s="489">
        <f t="shared" si="1"/>
        <v>330</v>
      </c>
      <c r="C19" s="489">
        <v>140</v>
      </c>
      <c r="D19" s="489">
        <v>146</v>
      </c>
      <c r="E19" s="489"/>
      <c r="F19" s="489">
        <f t="shared" si="2"/>
        <v>31</v>
      </c>
      <c r="G19" s="489">
        <v>19</v>
      </c>
      <c r="H19" s="489">
        <v>6</v>
      </c>
      <c r="I19" s="489">
        <v>3</v>
      </c>
      <c r="J19" s="489">
        <v>3</v>
      </c>
      <c r="K19" s="489">
        <v>13</v>
      </c>
    </row>
    <row r="20" spans="1:11" x14ac:dyDescent="0.2">
      <c r="A20" s="54" t="s">
        <v>66</v>
      </c>
      <c r="B20" s="489">
        <f t="shared" si="1"/>
        <v>618</v>
      </c>
      <c r="C20" s="489">
        <v>246</v>
      </c>
      <c r="D20" s="489">
        <v>297</v>
      </c>
      <c r="E20" s="489"/>
      <c r="F20" s="489">
        <f t="shared" si="2"/>
        <v>56</v>
      </c>
      <c r="G20" s="489">
        <v>39</v>
      </c>
      <c r="H20" s="489">
        <v>9</v>
      </c>
      <c r="I20" s="489"/>
      <c r="J20" s="489">
        <v>8</v>
      </c>
      <c r="K20" s="489">
        <v>19</v>
      </c>
    </row>
    <row r="21" spans="1:11" x14ac:dyDescent="0.2">
      <c r="A21" s="54" t="s">
        <v>67</v>
      </c>
      <c r="B21" s="489">
        <f t="shared" si="1"/>
        <v>361</v>
      </c>
      <c r="C21" s="489">
        <v>165</v>
      </c>
      <c r="D21" s="489">
        <v>169</v>
      </c>
      <c r="E21" s="489"/>
      <c r="F21" s="489">
        <f t="shared" si="2"/>
        <v>24</v>
      </c>
      <c r="G21" s="489">
        <v>20</v>
      </c>
      <c r="H21" s="489">
        <v>2</v>
      </c>
      <c r="I21" s="489"/>
      <c r="J21" s="489">
        <v>2</v>
      </c>
      <c r="K21" s="489">
        <v>3</v>
      </c>
    </row>
    <row r="22" spans="1:11" x14ac:dyDescent="0.2">
      <c r="A22" s="53" t="s">
        <v>32</v>
      </c>
      <c r="B22" s="489">
        <f t="shared" si="1"/>
        <v>344</v>
      </c>
      <c r="C22" s="489">
        <v>143</v>
      </c>
      <c r="D22" s="489">
        <v>141</v>
      </c>
      <c r="E22" s="489">
        <v>1</v>
      </c>
      <c r="F22" s="489">
        <f t="shared" si="2"/>
        <v>40</v>
      </c>
      <c r="G22" s="489">
        <v>26</v>
      </c>
      <c r="H22" s="489">
        <v>7</v>
      </c>
      <c r="I22" s="489">
        <v>3</v>
      </c>
      <c r="J22" s="489">
        <v>4</v>
      </c>
      <c r="K22" s="489">
        <v>19</v>
      </c>
    </row>
    <row r="23" spans="1:11" x14ac:dyDescent="0.2">
      <c r="A23" s="54" t="s">
        <v>68</v>
      </c>
      <c r="B23" s="489">
        <f t="shared" si="1"/>
        <v>374</v>
      </c>
      <c r="C23" s="489">
        <v>169</v>
      </c>
      <c r="D23" s="489">
        <v>176</v>
      </c>
      <c r="E23" s="489"/>
      <c r="F23" s="489">
        <f t="shared" si="2"/>
        <v>22</v>
      </c>
      <c r="G23" s="489">
        <v>19</v>
      </c>
      <c r="H23" s="489">
        <v>1</v>
      </c>
      <c r="I23" s="489">
        <v>1</v>
      </c>
      <c r="J23" s="489">
        <v>1</v>
      </c>
      <c r="K23" s="489">
        <v>7</v>
      </c>
    </row>
    <row r="24" spans="1:11" x14ac:dyDescent="0.2">
      <c r="A24" s="54" t="s">
        <v>33</v>
      </c>
      <c r="B24" s="489">
        <f t="shared" si="1"/>
        <v>239</v>
      </c>
      <c r="C24" s="489">
        <v>88</v>
      </c>
      <c r="D24" s="489">
        <v>87</v>
      </c>
      <c r="E24" s="489">
        <v>1</v>
      </c>
      <c r="F24" s="489">
        <f t="shared" si="2"/>
        <v>35</v>
      </c>
      <c r="G24" s="489">
        <v>19</v>
      </c>
      <c r="H24" s="489">
        <v>9</v>
      </c>
      <c r="I24" s="489">
        <v>3</v>
      </c>
      <c r="J24" s="489">
        <v>4</v>
      </c>
      <c r="K24" s="489">
        <v>28</v>
      </c>
    </row>
    <row r="25" spans="1:11" x14ac:dyDescent="0.2">
      <c r="A25" s="54" t="s">
        <v>218</v>
      </c>
      <c r="B25" s="489">
        <f t="shared" si="1"/>
        <v>253</v>
      </c>
      <c r="C25" s="489">
        <v>110</v>
      </c>
      <c r="D25" s="489">
        <v>114</v>
      </c>
      <c r="E25" s="489"/>
      <c r="F25" s="489">
        <f t="shared" si="2"/>
        <v>22</v>
      </c>
      <c r="G25" s="489">
        <v>18</v>
      </c>
      <c r="H25" s="489">
        <v>1</v>
      </c>
      <c r="I25" s="489">
        <v>2</v>
      </c>
      <c r="J25" s="489">
        <v>1</v>
      </c>
      <c r="K25" s="489">
        <v>7</v>
      </c>
    </row>
    <row r="26" spans="1:11" x14ac:dyDescent="0.2">
      <c r="A26" s="54" t="s">
        <v>56</v>
      </c>
      <c r="B26" s="489">
        <f t="shared" si="1"/>
        <v>216</v>
      </c>
      <c r="C26" s="489">
        <v>89</v>
      </c>
      <c r="D26" s="489">
        <v>93</v>
      </c>
      <c r="E26" s="489"/>
      <c r="F26" s="489">
        <f t="shared" si="2"/>
        <v>26</v>
      </c>
      <c r="G26" s="489">
        <v>19</v>
      </c>
      <c r="H26" s="489">
        <v>3</v>
      </c>
      <c r="I26" s="489">
        <v>3</v>
      </c>
      <c r="J26" s="489">
        <v>1</v>
      </c>
      <c r="K26" s="489">
        <v>8</v>
      </c>
    </row>
    <row r="27" spans="1:11" x14ac:dyDescent="0.2">
      <c r="A27" s="54" t="s">
        <v>70</v>
      </c>
      <c r="B27" s="489">
        <f t="shared" si="1"/>
        <v>282</v>
      </c>
      <c r="C27" s="489">
        <v>91</v>
      </c>
      <c r="D27" s="489">
        <v>161</v>
      </c>
      <c r="E27" s="489"/>
      <c r="F27" s="489">
        <f t="shared" si="2"/>
        <v>21</v>
      </c>
      <c r="G27" s="489">
        <v>10</v>
      </c>
      <c r="H27" s="489">
        <v>6</v>
      </c>
      <c r="I27" s="489">
        <v>1</v>
      </c>
      <c r="J27" s="489">
        <v>4</v>
      </c>
      <c r="K27" s="489">
        <v>9</v>
      </c>
    </row>
    <row r="28" spans="1:11" x14ac:dyDescent="0.2">
      <c r="A28" s="54" t="s">
        <v>71</v>
      </c>
      <c r="B28" s="489">
        <f t="shared" si="1"/>
        <v>218</v>
      </c>
      <c r="C28" s="489">
        <v>87</v>
      </c>
      <c r="D28" s="489">
        <v>98</v>
      </c>
      <c r="E28" s="489"/>
      <c r="F28" s="489">
        <f t="shared" si="2"/>
        <v>21</v>
      </c>
      <c r="G28" s="489">
        <v>8</v>
      </c>
      <c r="H28" s="489">
        <v>6</v>
      </c>
      <c r="I28" s="489">
        <v>1</v>
      </c>
      <c r="J28" s="489">
        <v>6</v>
      </c>
      <c r="K28" s="489">
        <v>12</v>
      </c>
    </row>
    <row r="29" spans="1:11" x14ac:dyDescent="0.2">
      <c r="A29" s="54" t="s">
        <v>57</v>
      </c>
      <c r="B29" s="489">
        <f t="shared" si="1"/>
        <v>215</v>
      </c>
      <c r="C29" s="489">
        <v>84</v>
      </c>
      <c r="D29" s="489">
        <v>106</v>
      </c>
      <c r="E29" s="489"/>
      <c r="F29" s="489">
        <f t="shared" si="2"/>
        <v>16</v>
      </c>
      <c r="G29" s="489">
        <v>8</v>
      </c>
      <c r="H29" s="489">
        <v>3</v>
      </c>
      <c r="I29" s="489">
        <v>2</v>
      </c>
      <c r="J29" s="489">
        <v>3</v>
      </c>
      <c r="K29" s="489">
        <v>9</v>
      </c>
    </row>
    <row r="30" spans="1:11" x14ac:dyDescent="0.2">
      <c r="A30" s="54" t="s">
        <v>58</v>
      </c>
      <c r="B30" s="489">
        <f t="shared" si="1"/>
        <v>263</v>
      </c>
      <c r="C30" s="489">
        <v>109</v>
      </c>
      <c r="D30" s="489">
        <v>119</v>
      </c>
      <c r="E30" s="489"/>
      <c r="F30" s="489">
        <f t="shared" si="2"/>
        <v>21</v>
      </c>
      <c r="G30" s="489">
        <v>15</v>
      </c>
      <c r="H30" s="489">
        <v>3</v>
      </c>
      <c r="I30" s="489">
        <v>2</v>
      </c>
      <c r="J30" s="489">
        <v>1</v>
      </c>
      <c r="K30" s="489">
        <v>14</v>
      </c>
    </row>
    <row r="31" spans="1:11" x14ac:dyDescent="0.2">
      <c r="A31" s="54" t="s">
        <v>59</v>
      </c>
      <c r="B31" s="489">
        <f t="shared" si="1"/>
        <v>553</v>
      </c>
      <c r="C31" s="489">
        <v>217</v>
      </c>
      <c r="D31" s="489">
        <v>285</v>
      </c>
      <c r="E31" s="489"/>
      <c r="F31" s="489">
        <f t="shared" si="2"/>
        <v>36</v>
      </c>
      <c r="G31" s="489">
        <v>19</v>
      </c>
      <c r="H31" s="489">
        <v>7</v>
      </c>
      <c r="I31" s="489">
        <v>5</v>
      </c>
      <c r="J31" s="489">
        <v>5</v>
      </c>
      <c r="K31" s="489">
        <v>15</v>
      </c>
    </row>
    <row r="32" spans="1:11" x14ac:dyDescent="0.2">
      <c r="A32" s="54" t="s">
        <v>85</v>
      </c>
      <c r="B32" s="489">
        <f t="shared" si="1"/>
        <v>194</v>
      </c>
      <c r="C32" s="489">
        <v>77</v>
      </c>
      <c r="D32" s="489">
        <v>93</v>
      </c>
      <c r="E32" s="489"/>
      <c r="F32" s="489">
        <f t="shared" si="2"/>
        <v>18</v>
      </c>
      <c r="G32" s="489">
        <v>8</v>
      </c>
      <c r="H32" s="489">
        <v>4</v>
      </c>
      <c r="I32" s="489">
        <v>3</v>
      </c>
      <c r="J32" s="489">
        <v>3</v>
      </c>
      <c r="K32" s="489">
        <v>6</v>
      </c>
    </row>
    <row r="33" spans="1:12" x14ac:dyDescent="0.2">
      <c r="A33" s="54" t="s">
        <v>72</v>
      </c>
      <c r="B33" s="489">
        <f t="shared" si="1"/>
        <v>434</v>
      </c>
      <c r="C33" s="489">
        <v>160</v>
      </c>
      <c r="D33" s="489">
        <v>238</v>
      </c>
      <c r="E33" s="489"/>
      <c r="F33" s="489">
        <f t="shared" si="2"/>
        <v>30</v>
      </c>
      <c r="G33" s="489">
        <v>23</v>
      </c>
      <c r="H33" s="489">
        <v>2</v>
      </c>
      <c r="I33" s="489">
        <v>3</v>
      </c>
      <c r="J33" s="489">
        <v>2</v>
      </c>
      <c r="K33" s="489">
        <v>6</v>
      </c>
    </row>
    <row r="34" spans="1:12" x14ac:dyDescent="0.2">
      <c r="A34" s="54" t="s">
        <v>73</v>
      </c>
      <c r="B34" s="489">
        <f t="shared" si="1"/>
        <v>137</v>
      </c>
      <c r="C34" s="489">
        <v>54</v>
      </c>
      <c r="D34" s="489">
        <v>66</v>
      </c>
      <c r="E34" s="489"/>
      <c r="F34" s="489">
        <f t="shared" si="2"/>
        <v>11</v>
      </c>
      <c r="G34" s="489">
        <v>5</v>
      </c>
      <c r="H34" s="489">
        <v>3</v>
      </c>
      <c r="I34" s="489"/>
      <c r="J34" s="489">
        <v>3</v>
      </c>
      <c r="K34" s="489">
        <v>6</v>
      </c>
    </row>
    <row r="35" spans="1:12" x14ac:dyDescent="0.2">
      <c r="A35" s="54" t="s">
        <v>74</v>
      </c>
      <c r="B35" s="489">
        <f t="shared" si="1"/>
        <v>471</v>
      </c>
      <c r="C35" s="489">
        <v>205</v>
      </c>
      <c r="D35" s="489">
        <v>214</v>
      </c>
      <c r="E35" s="489"/>
      <c r="F35" s="489">
        <f t="shared" si="2"/>
        <v>39</v>
      </c>
      <c r="G35" s="489">
        <v>27</v>
      </c>
      <c r="H35" s="489">
        <v>5</v>
      </c>
      <c r="I35" s="489">
        <v>3</v>
      </c>
      <c r="J35" s="489">
        <v>4</v>
      </c>
      <c r="K35" s="489">
        <v>13</v>
      </c>
    </row>
    <row r="36" spans="1:12" x14ac:dyDescent="0.2">
      <c r="A36" s="54" t="s">
        <v>75</v>
      </c>
      <c r="B36" s="489">
        <f t="shared" si="1"/>
        <v>393</v>
      </c>
      <c r="C36" s="489">
        <v>175</v>
      </c>
      <c r="D36" s="489">
        <v>178</v>
      </c>
      <c r="E36" s="489"/>
      <c r="F36" s="489">
        <f t="shared" si="2"/>
        <v>31</v>
      </c>
      <c r="G36" s="489">
        <v>21</v>
      </c>
      <c r="H36" s="489">
        <v>4</v>
      </c>
      <c r="I36" s="489">
        <v>4</v>
      </c>
      <c r="J36" s="489">
        <v>2</v>
      </c>
      <c r="K36" s="489">
        <v>9</v>
      </c>
      <c r="L36" s="68"/>
    </row>
    <row r="37" spans="1:12" ht="13.5" thickBot="1" x14ac:dyDescent="0.25">
      <c r="A37" s="58" t="s">
        <v>76</v>
      </c>
      <c r="B37" s="761">
        <f t="shared" si="1"/>
        <v>164</v>
      </c>
      <c r="C37" s="761">
        <v>60</v>
      </c>
      <c r="D37" s="761">
        <v>85</v>
      </c>
      <c r="E37" s="761"/>
      <c r="F37" s="761">
        <f t="shared" si="2"/>
        <v>16</v>
      </c>
      <c r="G37" s="761">
        <v>14</v>
      </c>
      <c r="H37" s="761">
        <v>1</v>
      </c>
      <c r="I37" s="761">
        <v>1</v>
      </c>
      <c r="J37" s="761"/>
      <c r="K37" s="761">
        <v>3</v>
      </c>
    </row>
    <row r="38" spans="1:12" ht="15" customHeight="1" x14ac:dyDescent="0.2">
      <c r="A38" s="365" t="s">
        <v>323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</row>
    <row r="39" spans="1:12" ht="15" customHeight="1" x14ac:dyDescent="0.2">
      <c r="A39" s="365" t="s">
        <v>324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</row>
    <row r="40" spans="1:12" ht="28.5" customHeight="1" x14ac:dyDescent="0.2">
      <c r="A40" s="780" t="s">
        <v>344</v>
      </c>
      <c r="B40" s="780"/>
      <c r="C40" s="780"/>
      <c r="D40" s="780"/>
      <c r="E40" s="780"/>
      <c r="F40" s="780"/>
      <c r="G40" s="780"/>
      <c r="H40" s="780"/>
      <c r="I40" s="780"/>
      <c r="J40" s="780"/>
      <c r="K40" s="780"/>
    </row>
    <row r="41" spans="1:12" ht="15" customHeight="1" x14ac:dyDescent="0.2">
      <c r="A41" s="35" t="s">
        <v>24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66"/>
    </row>
  </sheetData>
  <mergeCells count="8">
    <mergeCell ref="A40:K40"/>
    <mergeCell ref="A1:K1"/>
    <mergeCell ref="A2:K2"/>
    <mergeCell ref="A3:K3"/>
    <mergeCell ref="A4:K4"/>
    <mergeCell ref="A5:K5"/>
    <mergeCell ref="A6:A7"/>
    <mergeCell ref="F6:J6"/>
  </mergeCells>
  <hyperlinks>
    <hyperlink ref="L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F11:F37" formulaRange="1"/>
  </ignoredError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K38"/>
  <sheetViews>
    <sheetView showGridLines="0" zoomScaleNormal="100" zoomScaleSheetLayoutView="100" workbookViewId="0">
      <selection activeCell="A9" sqref="A9:XFD9"/>
    </sheetView>
  </sheetViews>
  <sheetFormatPr baseColWidth="10" defaultColWidth="11" defaultRowHeight="12.75" x14ac:dyDescent="0.2"/>
  <cols>
    <col min="1" max="1" width="17.375" style="62" customWidth="1"/>
    <col min="2" max="10" width="9.25" style="67" customWidth="1"/>
    <col min="11" max="16384" width="11" style="61"/>
  </cols>
  <sheetData>
    <row r="1" spans="1:11" ht="15" x14ac:dyDescent="0.25">
      <c r="A1" s="791" t="s">
        <v>821</v>
      </c>
      <c r="B1" s="791"/>
      <c r="C1" s="791"/>
      <c r="D1" s="791"/>
      <c r="E1" s="791"/>
      <c r="F1" s="791"/>
      <c r="G1" s="791"/>
      <c r="H1" s="791"/>
      <c r="I1" s="791"/>
      <c r="J1" s="791"/>
    </row>
    <row r="2" spans="1:11" ht="15" customHeight="1" x14ac:dyDescent="0.25">
      <c r="A2" s="791" t="s">
        <v>581</v>
      </c>
      <c r="B2" s="791"/>
      <c r="C2" s="791"/>
      <c r="D2" s="791"/>
      <c r="E2" s="791"/>
      <c r="F2" s="791"/>
      <c r="G2" s="791"/>
      <c r="H2" s="791"/>
      <c r="I2" s="791"/>
      <c r="J2" s="791"/>
      <c r="K2" s="353" t="s">
        <v>612</v>
      </c>
    </row>
    <row r="3" spans="1:11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1" ht="15" x14ac:dyDescent="0.25">
      <c r="A4" s="791" t="s">
        <v>187</v>
      </c>
      <c r="B4" s="791"/>
      <c r="C4" s="791"/>
      <c r="D4" s="791"/>
      <c r="E4" s="791"/>
      <c r="F4" s="791"/>
      <c r="G4" s="791"/>
      <c r="H4" s="791"/>
      <c r="I4" s="791"/>
      <c r="J4" s="791"/>
    </row>
    <row r="5" spans="1:11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</row>
    <row r="6" spans="1:11" s="470" customFormat="1" ht="15.75" customHeight="1" x14ac:dyDescent="0.25">
      <c r="A6" s="888" t="s">
        <v>49</v>
      </c>
      <c r="B6" s="468"/>
      <c r="C6" s="468"/>
      <c r="D6" s="469"/>
      <c r="E6" s="882" t="s">
        <v>104</v>
      </c>
      <c r="F6" s="882"/>
      <c r="G6" s="882"/>
      <c r="H6" s="882"/>
      <c r="I6" s="882"/>
      <c r="J6" s="469"/>
    </row>
    <row r="7" spans="1:11" s="470" customFormat="1" ht="30" x14ac:dyDescent="0.25">
      <c r="A7" s="888"/>
      <c r="B7" s="469" t="s">
        <v>0</v>
      </c>
      <c r="C7" s="464" t="s">
        <v>641</v>
      </c>
      <c r="D7" s="468" t="s">
        <v>6</v>
      </c>
      <c r="E7" s="468" t="s">
        <v>586</v>
      </c>
      <c r="F7" s="464" t="s">
        <v>215</v>
      </c>
      <c r="G7" s="464" t="s">
        <v>183</v>
      </c>
      <c r="H7" s="464" t="s">
        <v>216</v>
      </c>
      <c r="I7" s="465" t="s">
        <v>186</v>
      </c>
      <c r="J7" s="465" t="s">
        <v>587</v>
      </c>
    </row>
    <row r="8" spans="1:11" ht="15" customHeight="1" x14ac:dyDescent="0.2">
      <c r="A8" s="64"/>
      <c r="B8" s="161"/>
      <c r="C8" s="161"/>
      <c r="D8" s="161"/>
      <c r="E8" s="161"/>
      <c r="F8" s="161"/>
      <c r="G8" s="161"/>
      <c r="H8" s="161"/>
      <c r="I8" s="161"/>
      <c r="J8" s="161"/>
    </row>
    <row r="9" spans="1:11" s="169" customFormat="1" x14ac:dyDescent="0.2">
      <c r="A9" s="55" t="s">
        <v>0</v>
      </c>
      <c r="B9" s="771">
        <f>+C9+D9+E9+J9</f>
        <v>988</v>
      </c>
      <c r="C9" s="771">
        <f>SUM(C11:C34)</f>
        <v>448</v>
      </c>
      <c r="D9" s="771">
        <f>SUM(D11:D34)</f>
        <v>320</v>
      </c>
      <c r="E9" s="771">
        <f t="shared" ref="E9:J9" si="0">SUM(E11:E34)</f>
        <v>219</v>
      </c>
      <c r="F9" s="771">
        <f t="shared" si="0"/>
        <v>216</v>
      </c>
      <c r="G9" s="771">
        <f t="shared" si="0"/>
        <v>2</v>
      </c>
      <c r="H9" s="771">
        <f t="shared" si="0"/>
        <v>1</v>
      </c>
      <c r="I9" s="771">
        <f t="shared" si="0"/>
        <v>0</v>
      </c>
      <c r="J9" s="771">
        <f t="shared" si="0"/>
        <v>1</v>
      </c>
    </row>
    <row r="10" spans="1:11" x14ac:dyDescent="0.2">
      <c r="A10" s="56"/>
      <c r="B10" s="65"/>
      <c r="C10" s="65"/>
      <c r="D10" s="65"/>
      <c r="E10" s="65"/>
      <c r="F10" s="65"/>
      <c r="G10" s="65"/>
      <c r="H10" s="65"/>
      <c r="I10" s="65"/>
      <c r="J10" s="65"/>
    </row>
    <row r="11" spans="1:11" x14ac:dyDescent="0.2">
      <c r="A11" s="54" t="s">
        <v>54</v>
      </c>
      <c r="B11" s="65">
        <f t="shared" ref="B11:B34" si="1">+C11+D11+E11+J11</f>
        <v>108</v>
      </c>
      <c r="C11" s="65">
        <v>50</v>
      </c>
      <c r="D11" s="65">
        <v>31</v>
      </c>
      <c r="E11" s="65">
        <f>SUM(F11:I11)</f>
        <v>27</v>
      </c>
      <c r="F11" s="65">
        <v>27</v>
      </c>
      <c r="G11" s="65"/>
      <c r="H11" s="65"/>
      <c r="I11" s="65"/>
      <c r="J11" s="65"/>
    </row>
    <row r="12" spans="1:11" x14ac:dyDescent="0.2">
      <c r="A12" s="54" t="s">
        <v>61</v>
      </c>
      <c r="B12" s="65">
        <f t="shared" si="1"/>
        <v>141</v>
      </c>
      <c r="C12" s="65">
        <v>64</v>
      </c>
      <c r="D12" s="65">
        <v>42</v>
      </c>
      <c r="E12" s="65">
        <f t="shared" ref="E12:E34" si="2">SUM(F12:I12)</f>
        <v>34</v>
      </c>
      <c r="F12" s="65">
        <v>33</v>
      </c>
      <c r="G12" s="65"/>
      <c r="H12" s="65">
        <v>1</v>
      </c>
      <c r="I12" s="65"/>
      <c r="J12" s="65">
        <v>1</v>
      </c>
    </row>
    <row r="13" spans="1:11" x14ac:dyDescent="0.2">
      <c r="A13" s="54" t="s">
        <v>31</v>
      </c>
      <c r="B13" s="65">
        <f t="shared" si="1"/>
        <v>118</v>
      </c>
      <c r="C13" s="65">
        <v>49</v>
      </c>
      <c r="D13" s="65">
        <v>36</v>
      </c>
      <c r="E13" s="65">
        <f t="shared" si="2"/>
        <v>33</v>
      </c>
      <c r="F13" s="65">
        <v>33</v>
      </c>
      <c r="G13" s="65"/>
      <c r="H13" s="65"/>
      <c r="I13" s="65"/>
      <c r="J13" s="65"/>
    </row>
    <row r="14" spans="1:11" x14ac:dyDescent="0.2">
      <c r="A14" s="54" t="s">
        <v>62</v>
      </c>
      <c r="B14" s="65">
        <f t="shared" si="1"/>
        <v>37</v>
      </c>
      <c r="C14" s="65">
        <v>20</v>
      </c>
      <c r="D14" s="65">
        <v>15</v>
      </c>
      <c r="E14" s="65">
        <f t="shared" si="2"/>
        <v>2</v>
      </c>
      <c r="F14" s="65">
        <v>2</v>
      </c>
      <c r="G14" s="65"/>
      <c r="H14" s="65"/>
      <c r="I14" s="65"/>
      <c r="J14" s="65"/>
    </row>
    <row r="15" spans="1:11" x14ac:dyDescent="0.2">
      <c r="A15" s="54" t="s">
        <v>63</v>
      </c>
      <c r="B15" s="65">
        <f t="shared" si="1"/>
        <v>14</v>
      </c>
      <c r="C15" s="65">
        <v>7</v>
      </c>
      <c r="D15" s="65">
        <v>5</v>
      </c>
      <c r="E15" s="65">
        <f t="shared" si="2"/>
        <v>2</v>
      </c>
      <c r="F15" s="65">
        <v>2</v>
      </c>
      <c r="G15" s="65"/>
      <c r="H15" s="65"/>
      <c r="I15" s="65"/>
      <c r="J15" s="65"/>
    </row>
    <row r="16" spans="1:11" x14ac:dyDescent="0.2">
      <c r="A16" s="54" t="s">
        <v>64</v>
      </c>
      <c r="B16" s="65">
        <f t="shared" si="1"/>
        <v>8</v>
      </c>
      <c r="C16" s="65">
        <v>3</v>
      </c>
      <c r="D16" s="65">
        <v>3</v>
      </c>
      <c r="E16" s="65">
        <f t="shared" si="2"/>
        <v>2</v>
      </c>
      <c r="F16" s="65">
        <v>2</v>
      </c>
      <c r="G16" s="65"/>
      <c r="H16" s="65"/>
      <c r="I16" s="65"/>
      <c r="J16" s="65"/>
    </row>
    <row r="17" spans="1:10" x14ac:dyDescent="0.2">
      <c r="A17" s="54" t="s">
        <v>55</v>
      </c>
      <c r="B17" s="65">
        <f t="shared" si="1"/>
        <v>100</v>
      </c>
      <c r="C17" s="65">
        <v>46</v>
      </c>
      <c r="D17" s="65">
        <v>32</v>
      </c>
      <c r="E17" s="65">
        <f t="shared" si="2"/>
        <v>22</v>
      </c>
      <c r="F17" s="65">
        <v>22</v>
      </c>
      <c r="G17" s="65"/>
      <c r="H17" s="65"/>
      <c r="I17" s="65"/>
      <c r="J17" s="65"/>
    </row>
    <row r="18" spans="1:10" x14ac:dyDescent="0.2">
      <c r="A18" s="54" t="s">
        <v>65</v>
      </c>
      <c r="B18" s="65">
        <f t="shared" si="1"/>
        <v>22</v>
      </c>
      <c r="C18" s="65">
        <v>12</v>
      </c>
      <c r="D18" s="65">
        <v>7</v>
      </c>
      <c r="E18" s="65">
        <f t="shared" si="2"/>
        <v>3</v>
      </c>
      <c r="F18" s="65">
        <v>3</v>
      </c>
      <c r="G18" s="65"/>
      <c r="H18" s="65"/>
      <c r="I18" s="65"/>
      <c r="J18" s="65"/>
    </row>
    <row r="19" spans="1:10" x14ac:dyDescent="0.2">
      <c r="A19" s="54" t="s">
        <v>66</v>
      </c>
      <c r="B19" s="65">
        <f t="shared" si="1"/>
        <v>25</v>
      </c>
      <c r="C19" s="65">
        <v>12</v>
      </c>
      <c r="D19" s="65">
        <v>7</v>
      </c>
      <c r="E19" s="65">
        <f t="shared" si="2"/>
        <v>6</v>
      </c>
      <c r="F19" s="65">
        <v>5</v>
      </c>
      <c r="G19" s="65">
        <v>1</v>
      </c>
      <c r="H19" s="65"/>
      <c r="I19" s="65"/>
      <c r="J19" s="65"/>
    </row>
    <row r="20" spans="1:10" x14ac:dyDescent="0.2">
      <c r="A20" s="53" t="s">
        <v>32</v>
      </c>
      <c r="B20" s="65">
        <f t="shared" si="1"/>
        <v>67</v>
      </c>
      <c r="C20" s="65">
        <v>37</v>
      </c>
      <c r="D20" s="65">
        <v>21</v>
      </c>
      <c r="E20" s="65">
        <f t="shared" si="2"/>
        <v>9</v>
      </c>
      <c r="F20" s="65">
        <v>9</v>
      </c>
      <c r="G20" s="65"/>
      <c r="H20" s="65"/>
      <c r="I20" s="65"/>
      <c r="J20" s="65"/>
    </row>
    <row r="21" spans="1:10" x14ac:dyDescent="0.2">
      <c r="A21" s="54" t="s">
        <v>68</v>
      </c>
      <c r="B21" s="65">
        <f t="shared" si="1"/>
        <v>7</v>
      </c>
      <c r="C21" s="65">
        <v>3</v>
      </c>
      <c r="D21" s="65">
        <v>2</v>
      </c>
      <c r="E21" s="65">
        <f t="shared" si="2"/>
        <v>2</v>
      </c>
      <c r="F21" s="65">
        <v>2</v>
      </c>
      <c r="G21" s="65"/>
      <c r="H21" s="65"/>
      <c r="I21" s="65"/>
      <c r="J21" s="65"/>
    </row>
    <row r="22" spans="1:10" x14ac:dyDescent="0.2">
      <c r="A22" s="54" t="s">
        <v>33</v>
      </c>
      <c r="B22" s="65">
        <f t="shared" si="1"/>
        <v>152</v>
      </c>
      <c r="C22" s="65">
        <v>72</v>
      </c>
      <c r="D22" s="65">
        <v>49</v>
      </c>
      <c r="E22" s="65">
        <f t="shared" si="2"/>
        <v>31</v>
      </c>
      <c r="F22" s="65">
        <v>30</v>
      </c>
      <c r="G22" s="65">
        <v>1</v>
      </c>
      <c r="H22" s="65"/>
      <c r="I22" s="65"/>
      <c r="J22" s="65"/>
    </row>
    <row r="23" spans="1:10" x14ac:dyDescent="0.2">
      <c r="A23" s="54" t="s">
        <v>218</v>
      </c>
      <c r="B23" s="65">
        <f t="shared" si="1"/>
        <v>3</v>
      </c>
      <c r="C23" s="65">
        <v>1</v>
      </c>
      <c r="D23" s="65">
        <v>1</v>
      </c>
      <c r="E23" s="65">
        <f t="shared" si="2"/>
        <v>1</v>
      </c>
      <c r="F23" s="65">
        <v>1</v>
      </c>
      <c r="G23" s="65"/>
      <c r="H23" s="65"/>
      <c r="I23" s="65"/>
      <c r="J23" s="65"/>
    </row>
    <row r="24" spans="1:10" x14ac:dyDescent="0.2">
      <c r="A24" s="54" t="s">
        <v>56</v>
      </c>
      <c r="B24" s="65">
        <f t="shared" si="1"/>
        <v>21</v>
      </c>
      <c r="C24" s="65">
        <v>11</v>
      </c>
      <c r="D24" s="65">
        <v>6</v>
      </c>
      <c r="E24" s="65">
        <f t="shared" si="2"/>
        <v>4</v>
      </c>
      <c r="F24" s="65">
        <v>4</v>
      </c>
      <c r="G24" s="65"/>
      <c r="H24" s="65"/>
      <c r="I24" s="65"/>
      <c r="J24" s="65"/>
    </row>
    <row r="25" spans="1:10" x14ac:dyDescent="0.2">
      <c r="A25" s="54" t="s">
        <v>70</v>
      </c>
      <c r="B25" s="65">
        <f t="shared" si="1"/>
        <v>17</v>
      </c>
      <c r="C25" s="65">
        <v>7</v>
      </c>
      <c r="D25" s="65">
        <v>7</v>
      </c>
      <c r="E25" s="65">
        <f t="shared" si="2"/>
        <v>3</v>
      </c>
      <c r="F25" s="65">
        <v>3</v>
      </c>
      <c r="G25" s="65"/>
      <c r="H25" s="65"/>
      <c r="I25" s="65"/>
      <c r="J25" s="65"/>
    </row>
    <row r="26" spans="1:10" x14ac:dyDescent="0.2">
      <c r="A26" s="54" t="s">
        <v>71</v>
      </c>
      <c r="B26" s="65">
        <f t="shared" si="1"/>
        <v>29</v>
      </c>
      <c r="C26" s="65">
        <v>11</v>
      </c>
      <c r="D26" s="65">
        <v>10</v>
      </c>
      <c r="E26" s="65">
        <f t="shared" si="2"/>
        <v>8</v>
      </c>
      <c r="F26" s="65">
        <v>8</v>
      </c>
      <c r="G26" s="65"/>
      <c r="H26" s="65"/>
      <c r="I26" s="65"/>
      <c r="J26" s="65"/>
    </row>
    <row r="27" spans="1:10" x14ac:dyDescent="0.2">
      <c r="A27" s="54" t="s">
        <v>57</v>
      </c>
      <c r="B27" s="65">
        <f t="shared" si="1"/>
        <v>9</v>
      </c>
      <c r="C27" s="65">
        <v>4</v>
      </c>
      <c r="D27" s="65">
        <v>3</v>
      </c>
      <c r="E27" s="65">
        <f t="shared" si="2"/>
        <v>2</v>
      </c>
      <c r="F27" s="65">
        <v>2</v>
      </c>
      <c r="G27" s="65"/>
      <c r="H27" s="65"/>
      <c r="I27" s="65"/>
      <c r="J27" s="65"/>
    </row>
    <row r="28" spans="1:10" x14ac:dyDescent="0.2">
      <c r="A28" s="54" t="s">
        <v>58</v>
      </c>
      <c r="B28" s="65">
        <f t="shared" si="1"/>
        <v>31</v>
      </c>
      <c r="C28" s="65">
        <v>12</v>
      </c>
      <c r="D28" s="65">
        <v>12</v>
      </c>
      <c r="E28" s="65">
        <f t="shared" si="2"/>
        <v>7</v>
      </c>
      <c r="F28" s="65">
        <v>7</v>
      </c>
      <c r="G28" s="65"/>
      <c r="H28" s="65"/>
      <c r="I28" s="65"/>
      <c r="J28" s="65"/>
    </row>
    <row r="29" spans="1:10" x14ac:dyDescent="0.2">
      <c r="A29" s="54" t="s">
        <v>59</v>
      </c>
      <c r="B29" s="65">
        <f t="shared" si="1"/>
        <v>8</v>
      </c>
      <c r="C29" s="65">
        <v>2</v>
      </c>
      <c r="D29" s="65">
        <v>3</v>
      </c>
      <c r="E29" s="65">
        <f t="shared" si="2"/>
        <v>3</v>
      </c>
      <c r="F29" s="65">
        <v>3</v>
      </c>
      <c r="G29" s="65"/>
      <c r="H29" s="65"/>
      <c r="I29" s="65"/>
      <c r="J29" s="65"/>
    </row>
    <row r="30" spans="1:10" x14ac:dyDescent="0.2">
      <c r="A30" s="54" t="s">
        <v>85</v>
      </c>
      <c r="B30" s="65">
        <f t="shared" si="1"/>
        <v>15</v>
      </c>
      <c r="C30" s="65">
        <v>5</v>
      </c>
      <c r="D30" s="65">
        <v>6</v>
      </c>
      <c r="E30" s="65">
        <f t="shared" si="2"/>
        <v>4</v>
      </c>
      <c r="F30" s="65">
        <v>4</v>
      </c>
      <c r="G30" s="65"/>
      <c r="H30" s="65"/>
      <c r="I30" s="65"/>
      <c r="J30" s="65"/>
    </row>
    <row r="31" spans="1:10" x14ac:dyDescent="0.2">
      <c r="A31" s="54" t="s">
        <v>72</v>
      </c>
      <c r="B31" s="65">
        <f t="shared" si="1"/>
        <v>5</v>
      </c>
      <c r="C31" s="65">
        <v>2</v>
      </c>
      <c r="D31" s="65">
        <v>2</v>
      </c>
      <c r="E31" s="65">
        <f t="shared" si="2"/>
        <v>1</v>
      </c>
      <c r="F31" s="65">
        <v>1</v>
      </c>
      <c r="G31" s="65"/>
      <c r="H31" s="65"/>
      <c r="I31" s="65"/>
      <c r="J31" s="65"/>
    </row>
    <row r="32" spans="1:10" x14ac:dyDescent="0.2">
      <c r="A32" s="54" t="s">
        <v>73</v>
      </c>
      <c r="B32" s="65">
        <f t="shared" si="1"/>
        <v>5</v>
      </c>
      <c r="C32" s="65">
        <v>1</v>
      </c>
      <c r="D32" s="65">
        <v>2</v>
      </c>
      <c r="E32" s="65">
        <f t="shared" si="2"/>
        <v>2</v>
      </c>
      <c r="F32" s="65">
        <v>2</v>
      </c>
      <c r="G32" s="65"/>
      <c r="H32" s="65"/>
      <c r="I32" s="65"/>
      <c r="J32" s="65"/>
    </row>
    <row r="33" spans="1:11" x14ac:dyDescent="0.2">
      <c r="A33" s="54" t="s">
        <v>74</v>
      </c>
      <c r="B33" s="65">
        <f t="shared" si="1"/>
        <v>27</v>
      </c>
      <c r="C33" s="65">
        <v>9</v>
      </c>
      <c r="D33" s="65">
        <v>11</v>
      </c>
      <c r="E33" s="65">
        <f t="shared" si="2"/>
        <v>7</v>
      </c>
      <c r="F33" s="65">
        <v>7</v>
      </c>
      <c r="G33" s="65"/>
      <c r="H33" s="65"/>
      <c r="I33" s="65"/>
      <c r="J33" s="65"/>
    </row>
    <row r="34" spans="1:11" ht="13.5" thickBot="1" x14ac:dyDescent="0.25">
      <c r="A34" s="58" t="s">
        <v>75</v>
      </c>
      <c r="B34" s="66">
        <f t="shared" si="1"/>
        <v>19</v>
      </c>
      <c r="C34" s="66">
        <v>8</v>
      </c>
      <c r="D34" s="66">
        <v>7</v>
      </c>
      <c r="E34" s="66">
        <f t="shared" si="2"/>
        <v>4</v>
      </c>
      <c r="F34" s="66">
        <v>4</v>
      </c>
      <c r="G34" s="66"/>
      <c r="H34" s="66"/>
      <c r="I34" s="66"/>
      <c r="J34" s="66"/>
      <c r="K34" s="68"/>
    </row>
    <row r="35" spans="1:11" ht="15" customHeight="1" x14ac:dyDescent="0.2">
      <c r="A35" s="365" t="s">
        <v>323</v>
      </c>
      <c r="B35" s="367"/>
      <c r="C35" s="367"/>
      <c r="D35" s="367"/>
      <c r="E35" s="367"/>
      <c r="F35" s="367"/>
      <c r="G35" s="367"/>
      <c r="H35" s="367"/>
      <c r="I35" s="367"/>
      <c r="J35" s="367"/>
    </row>
    <row r="36" spans="1:11" ht="15" customHeight="1" x14ac:dyDescent="0.2">
      <c r="A36" s="365" t="s">
        <v>324</v>
      </c>
      <c r="B36" s="367"/>
      <c r="C36" s="367"/>
      <c r="D36" s="367"/>
      <c r="E36" s="367"/>
      <c r="F36" s="367"/>
      <c r="G36" s="367"/>
      <c r="H36" s="367"/>
      <c r="I36" s="367"/>
      <c r="J36" s="367"/>
    </row>
    <row r="37" spans="1:11" ht="27.75" customHeight="1" x14ac:dyDescent="0.2">
      <c r="A37" s="780" t="s">
        <v>990</v>
      </c>
      <c r="B37" s="889"/>
      <c r="C37" s="889"/>
      <c r="D37" s="889"/>
      <c r="E37" s="889"/>
      <c r="F37" s="889"/>
      <c r="G37" s="889"/>
      <c r="H37" s="889"/>
      <c r="I37" s="889"/>
      <c r="J37" s="889"/>
    </row>
    <row r="38" spans="1:11" ht="15" customHeight="1" x14ac:dyDescent="0.2">
      <c r="A38" s="35" t="s">
        <v>24</v>
      </c>
      <c r="B38" s="366"/>
      <c r="C38" s="366"/>
      <c r="D38" s="366"/>
      <c r="E38" s="366"/>
      <c r="F38" s="366"/>
      <c r="G38" s="366"/>
      <c r="H38" s="366"/>
      <c r="I38" s="366"/>
      <c r="J38" s="366"/>
    </row>
  </sheetData>
  <mergeCells count="8">
    <mergeCell ref="A37:J37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2" formulaRange="1"/>
  </ignoredError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K37"/>
  <sheetViews>
    <sheetView showGridLines="0" zoomScaleNormal="100" zoomScaleSheetLayoutView="100" workbookViewId="0">
      <selection activeCell="A9" sqref="A9:XFD9"/>
    </sheetView>
  </sheetViews>
  <sheetFormatPr baseColWidth="10" defaultColWidth="11" defaultRowHeight="12.75" x14ac:dyDescent="0.2"/>
  <cols>
    <col min="1" max="1" width="17.375" style="62" customWidth="1"/>
    <col min="2" max="10" width="9.25" style="67" customWidth="1"/>
    <col min="11" max="16384" width="11" style="61"/>
  </cols>
  <sheetData>
    <row r="1" spans="1:11" ht="15" x14ac:dyDescent="0.25">
      <c r="A1" s="791" t="s">
        <v>820</v>
      </c>
      <c r="B1" s="791"/>
      <c r="C1" s="791"/>
      <c r="D1" s="791"/>
      <c r="E1" s="791"/>
      <c r="F1" s="791"/>
      <c r="G1" s="791"/>
      <c r="H1" s="791"/>
      <c r="I1" s="791"/>
      <c r="J1" s="791"/>
    </row>
    <row r="2" spans="1:11" ht="15" customHeight="1" x14ac:dyDescent="0.25">
      <c r="A2" s="791" t="s">
        <v>581</v>
      </c>
      <c r="B2" s="791"/>
      <c r="C2" s="791"/>
      <c r="D2" s="791"/>
      <c r="E2" s="791"/>
      <c r="F2" s="791"/>
      <c r="G2" s="791"/>
      <c r="H2" s="791"/>
      <c r="I2" s="791"/>
      <c r="J2" s="791"/>
      <c r="K2" s="353" t="s">
        <v>612</v>
      </c>
    </row>
    <row r="3" spans="1:11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1" ht="15" x14ac:dyDescent="0.25">
      <c r="A4" s="791" t="s">
        <v>212</v>
      </c>
      <c r="B4" s="791"/>
      <c r="C4" s="791"/>
      <c r="D4" s="791"/>
      <c r="E4" s="791"/>
      <c r="F4" s="791"/>
      <c r="G4" s="791"/>
      <c r="H4" s="791"/>
      <c r="I4" s="791"/>
      <c r="J4" s="791"/>
    </row>
    <row r="5" spans="1:11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</row>
    <row r="6" spans="1:11" s="470" customFormat="1" ht="15.75" customHeight="1" x14ac:dyDescent="0.25">
      <c r="A6" s="888" t="s">
        <v>49</v>
      </c>
      <c r="B6" s="468"/>
      <c r="C6" s="468"/>
      <c r="D6" s="469"/>
      <c r="E6" s="882" t="s">
        <v>104</v>
      </c>
      <c r="F6" s="882"/>
      <c r="G6" s="882"/>
      <c r="H6" s="882"/>
      <c r="I6" s="882"/>
      <c r="J6" s="469"/>
    </row>
    <row r="7" spans="1:11" s="470" customFormat="1" ht="30" x14ac:dyDescent="0.25">
      <c r="A7" s="888"/>
      <c r="B7" s="469" t="s">
        <v>0</v>
      </c>
      <c r="C7" s="464" t="s">
        <v>641</v>
      </c>
      <c r="D7" s="468" t="s">
        <v>6</v>
      </c>
      <c r="E7" s="468" t="s">
        <v>586</v>
      </c>
      <c r="F7" s="464" t="s">
        <v>215</v>
      </c>
      <c r="G7" s="464" t="s">
        <v>183</v>
      </c>
      <c r="H7" s="464" t="s">
        <v>216</v>
      </c>
      <c r="I7" s="465" t="s">
        <v>186</v>
      </c>
      <c r="J7" s="465" t="s">
        <v>587</v>
      </c>
    </row>
    <row r="8" spans="1:11" ht="15" customHeight="1" x14ac:dyDescent="0.2">
      <c r="A8" s="64"/>
      <c r="B8" s="161"/>
      <c r="C8" s="161"/>
      <c r="D8" s="161"/>
      <c r="E8" s="161"/>
      <c r="F8" s="161"/>
      <c r="G8" s="161"/>
      <c r="H8" s="161"/>
      <c r="I8" s="161"/>
      <c r="J8" s="161"/>
    </row>
    <row r="9" spans="1:11" s="169" customFormat="1" x14ac:dyDescent="0.2">
      <c r="A9" s="55" t="s">
        <v>0</v>
      </c>
      <c r="B9" s="771">
        <f>+C9+D9+E9+J9</f>
        <v>90</v>
      </c>
      <c r="C9" s="771">
        <f>SUM(C11:C25)</f>
        <v>20</v>
      </c>
      <c r="D9" s="771">
        <f>SUM(D11:D25)</f>
        <v>18</v>
      </c>
      <c r="E9" s="771">
        <f>SUM(E11:E25)</f>
        <v>21</v>
      </c>
      <c r="F9" s="771">
        <f>SUM(F11:F25)</f>
        <v>17</v>
      </c>
      <c r="G9" s="771">
        <f>SUM(G11:G25)</f>
        <v>3</v>
      </c>
      <c r="H9" s="771"/>
      <c r="I9" s="771">
        <f>SUM(I11:I25)</f>
        <v>1</v>
      </c>
      <c r="J9" s="771">
        <f>SUM(J11:J25)</f>
        <v>31</v>
      </c>
    </row>
    <row r="10" spans="1:11" x14ac:dyDescent="0.2">
      <c r="A10" s="56"/>
      <c r="B10" s="65"/>
      <c r="C10" s="65"/>
      <c r="D10" s="65"/>
      <c r="E10" s="65"/>
      <c r="F10" s="65"/>
      <c r="G10" s="65"/>
      <c r="H10" s="65"/>
      <c r="I10" s="65"/>
      <c r="J10" s="65"/>
    </row>
    <row r="11" spans="1:11" x14ac:dyDescent="0.2">
      <c r="A11" s="54" t="s">
        <v>54</v>
      </c>
      <c r="B11" s="65">
        <f t="shared" ref="B11:B25" si="0">+C11+D11+E11+J11</f>
        <v>14</v>
      </c>
      <c r="C11" s="65">
        <v>4</v>
      </c>
      <c r="D11" s="65">
        <v>3</v>
      </c>
      <c r="E11" s="65">
        <f>SUM(F11:I11)</f>
        <v>2</v>
      </c>
      <c r="F11" s="65">
        <v>1</v>
      </c>
      <c r="G11" s="65">
        <v>1</v>
      </c>
      <c r="H11" s="65"/>
      <c r="I11" s="65"/>
      <c r="J11" s="65">
        <v>5</v>
      </c>
    </row>
    <row r="12" spans="1:11" x14ac:dyDescent="0.2">
      <c r="A12" s="54" t="s">
        <v>61</v>
      </c>
      <c r="B12" s="65">
        <f t="shared" si="0"/>
        <v>12</v>
      </c>
      <c r="C12" s="65">
        <v>3</v>
      </c>
      <c r="D12" s="65">
        <v>2</v>
      </c>
      <c r="E12" s="65">
        <f t="shared" ref="E12:E25" si="1">SUM(F12:I12)</f>
        <v>3</v>
      </c>
      <c r="F12" s="65">
        <v>3</v>
      </c>
      <c r="G12" s="65"/>
      <c r="H12" s="65"/>
      <c r="I12" s="65"/>
      <c r="J12" s="65">
        <v>4</v>
      </c>
    </row>
    <row r="13" spans="1:11" x14ac:dyDescent="0.2">
      <c r="A13" s="54" t="s">
        <v>31</v>
      </c>
      <c r="B13" s="65">
        <f t="shared" si="0"/>
        <v>3</v>
      </c>
      <c r="C13" s="65">
        <v>1</v>
      </c>
      <c r="D13" s="65">
        <v>1</v>
      </c>
      <c r="E13" s="65">
        <f t="shared" si="1"/>
        <v>1</v>
      </c>
      <c r="F13" s="65">
        <v>1</v>
      </c>
      <c r="G13" s="65"/>
      <c r="H13" s="65"/>
      <c r="I13" s="65"/>
      <c r="J13" s="65"/>
    </row>
    <row r="14" spans="1:11" x14ac:dyDescent="0.2">
      <c r="A14" s="54" t="s">
        <v>62</v>
      </c>
      <c r="B14" s="65">
        <f t="shared" si="0"/>
        <v>3</v>
      </c>
      <c r="C14" s="65"/>
      <c r="D14" s="65"/>
      <c r="E14" s="65">
        <f t="shared" si="1"/>
        <v>1</v>
      </c>
      <c r="F14" s="65">
        <v>1</v>
      </c>
      <c r="G14" s="65"/>
      <c r="H14" s="65"/>
      <c r="I14" s="65"/>
      <c r="J14" s="65">
        <v>2</v>
      </c>
    </row>
    <row r="15" spans="1:11" x14ac:dyDescent="0.2">
      <c r="A15" s="54" t="s">
        <v>64</v>
      </c>
      <c r="B15" s="65">
        <f t="shared" si="0"/>
        <v>4</v>
      </c>
      <c r="C15" s="65">
        <v>1</v>
      </c>
      <c r="D15" s="65">
        <v>1</v>
      </c>
      <c r="E15" s="65">
        <f t="shared" si="1"/>
        <v>1</v>
      </c>
      <c r="F15" s="65">
        <v>1</v>
      </c>
      <c r="G15" s="65"/>
      <c r="H15" s="65"/>
      <c r="I15" s="65"/>
      <c r="J15" s="65">
        <v>1</v>
      </c>
    </row>
    <row r="16" spans="1:11" x14ac:dyDescent="0.2">
      <c r="A16" s="54" t="s">
        <v>55</v>
      </c>
      <c r="B16" s="65">
        <f t="shared" si="0"/>
        <v>10</v>
      </c>
      <c r="C16" s="65">
        <v>2</v>
      </c>
      <c r="D16" s="65">
        <v>3</v>
      </c>
      <c r="E16" s="65">
        <f t="shared" si="1"/>
        <v>1</v>
      </c>
      <c r="F16" s="65">
        <v>1</v>
      </c>
      <c r="G16" s="65"/>
      <c r="H16" s="65"/>
      <c r="I16" s="65"/>
      <c r="J16" s="65">
        <v>4</v>
      </c>
    </row>
    <row r="17" spans="1:10" x14ac:dyDescent="0.2">
      <c r="A17" s="54" t="s">
        <v>65</v>
      </c>
      <c r="B17" s="65">
        <f t="shared" si="0"/>
        <v>8</v>
      </c>
      <c r="C17" s="65">
        <v>1</v>
      </c>
      <c r="D17" s="65">
        <v>1</v>
      </c>
      <c r="E17" s="65">
        <f t="shared" si="1"/>
        <v>1</v>
      </c>
      <c r="F17" s="65">
        <v>1</v>
      </c>
      <c r="G17" s="65"/>
      <c r="H17" s="65"/>
      <c r="I17" s="65"/>
      <c r="J17" s="65">
        <v>5</v>
      </c>
    </row>
    <row r="18" spans="1:10" x14ac:dyDescent="0.2">
      <c r="A18" s="54" t="s">
        <v>66</v>
      </c>
      <c r="B18" s="65">
        <f t="shared" si="0"/>
        <v>5</v>
      </c>
      <c r="C18" s="65">
        <v>1</v>
      </c>
      <c r="D18" s="65">
        <v>1</v>
      </c>
      <c r="E18" s="65">
        <f t="shared" si="1"/>
        <v>1</v>
      </c>
      <c r="F18" s="65">
        <v>1</v>
      </c>
      <c r="G18" s="65"/>
      <c r="H18" s="65"/>
      <c r="I18" s="65"/>
      <c r="J18" s="65">
        <v>2</v>
      </c>
    </row>
    <row r="19" spans="1:10" x14ac:dyDescent="0.2">
      <c r="A19" s="54" t="s">
        <v>67</v>
      </c>
      <c r="B19" s="65">
        <f t="shared" si="0"/>
        <v>1</v>
      </c>
      <c r="C19" s="65"/>
      <c r="D19" s="65"/>
      <c r="E19" s="65">
        <f t="shared" si="1"/>
        <v>0</v>
      </c>
      <c r="F19" s="65"/>
      <c r="G19" s="65"/>
      <c r="H19" s="65"/>
      <c r="I19" s="65"/>
      <c r="J19" s="65">
        <v>1</v>
      </c>
    </row>
    <row r="20" spans="1:10" x14ac:dyDescent="0.2">
      <c r="A20" s="53" t="s">
        <v>32</v>
      </c>
      <c r="B20" s="65">
        <f t="shared" si="0"/>
        <v>8</v>
      </c>
      <c r="C20" s="65">
        <v>1</v>
      </c>
      <c r="D20" s="65"/>
      <c r="E20" s="65">
        <f t="shared" si="1"/>
        <v>5</v>
      </c>
      <c r="F20" s="65">
        <v>2</v>
      </c>
      <c r="G20" s="65">
        <v>2</v>
      </c>
      <c r="H20" s="65"/>
      <c r="I20" s="65">
        <v>1</v>
      </c>
      <c r="J20" s="65">
        <v>2</v>
      </c>
    </row>
    <row r="21" spans="1:10" x14ac:dyDescent="0.2">
      <c r="A21" s="54" t="s">
        <v>68</v>
      </c>
      <c r="B21" s="65">
        <f t="shared" si="0"/>
        <v>3</v>
      </c>
      <c r="C21" s="65">
        <v>1</v>
      </c>
      <c r="D21" s="65">
        <v>1</v>
      </c>
      <c r="E21" s="65">
        <f t="shared" si="1"/>
        <v>0</v>
      </c>
      <c r="F21" s="65"/>
      <c r="G21" s="65"/>
      <c r="H21" s="65"/>
      <c r="I21" s="65"/>
      <c r="J21" s="65">
        <v>1</v>
      </c>
    </row>
    <row r="22" spans="1:10" x14ac:dyDescent="0.2">
      <c r="A22" s="54" t="s">
        <v>33</v>
      </c>
      <c r="B22" s="65">
        <f t="shared" si="0"/>
        <v>11</v>
      </c>
      <c r="C22" s="65">
        <v>2</v>
      </c>
      <c r="D22" s="65">
        <v>2</v>
      </c>
      <c r="E22" s="65">
        <f t="shared" si="1"/>
        <v>3</v>
      </c>
      <c r="F22" s="65">
        <v>3</v>
      </c>
      <c r="G22" s="65"/>
      <c r="H22" s="65"/>
      <c r="I22" s="65"/>
      <c r="J22" s="65">
        <v>4</v>
      </c>
    </row>
    <row r="23" spans="1:10" x14ac:dyDescent="0.2">
      <c r="A23" s="54" t="s">
        <v>70</v>
      </c>
      <c r="B23" s="65">
        <f t="shared" si="0"/>
        <v>3</v>
      </c>
      <c r="C23" s="65">
        <v>1</v>
      </c>
      <c r="D23" s="65">
        <v>1</v>
      </c>
      <c r="E23" s="65">
        <f t="shared" si="1"/>
        <v>1</v>
      </c>
      <c r="F23" s="65">
        <v>1</v>
      </c>
      <c r="G23" s="65"/>
      <c r="H23" s="65"/>
      <c r="I23" s="65"/>
      <c r="J23" s="65"/>
    </row>
    <row r="24" spans="1:10" x14ac:dyDescent="0.2">
      <c r="A24" s="54" t="s">
        <v>71</v>
      </c>
      <c r="B24" s="65">
        <f t="shared" si="0"/>
        <v>2</v>
      </c>
      <c r="C24" s="65">
        <v>1</v>
      </c>
      <c r="D24" s="65">
        <v>1</v>
      </c>
      <c r="E24" s="65">
        <f t="shared" si="1"/>
        <v>0</v>
      </c>
      <c r="F24" s="65"/>
      <c r="G24" s="65"/>
      <c r="H24" s="65"/>
      <c r="I24" s="65"/>
      <c r="J24" s="65"/>
    </row>
    <row r="25" spans="1:10" ht="13.5" thickBot="1" x14ac:dyDescent="0.25">
      <c r="A25" s="58" t="s">
        <v>58</v>
      </c>
      <c r="B25" s="66">
        <f t="shared" si="0"/>
        <v>3</v>
      </c>
      <c r="C25" s="66">
        <v>1</v>
      </c>
      <c r="D25" s="66">
        <v>1</v>
      </c>
      <c r="E25" s="66">
        <f t="shared" si="1"/>
        <v>1</v>
      </c>
      <c r="F25" s="66">
        <v>1</v>
      </c>
      <c r="G25" s="66"/>
      <c r="H25" s="66"/>
      <c r="I25" s="66"/>
      <c r="J25" s="66"/>
    </row>
    <row r="26" spans="1:10" ht="15" customHeight="1" x14ac:dyDescent="0.2">
      <c r="A26" s="365" t="s">
        <v>323</v>
      </c>
      <c r="B26" s="367"/>
      <c r="C26" s="367"/>
      <c r="D26" s="367"/>
      <c r="E26" s="367"/>
      <c r="F26" s="367"/>
      <c r="G26" s="367"/>
      <c r="H26" s="367"/>
      <c r="I26" s="367"/>
      <c r="J26" s="367"/>
    </row>
    <row r="27" spans="1:10" ht="15" customHeight="1" x14ac:dyDescent="0.2">
      <c r="A27" s="365" t="s">
        <v>324</v>
      </c>
      <c r="B27" s="367"/>
      <c r="C27" s="367"/>
      <c r="D27" s="367"/>
      <c r="E27" s="367"/>
      <c r="F27" s="367"/>
      <c r="G27" s="367"/>
      <c r="H27" s="367"/>
      <c r="I27" s="367"/>
      <c r="J27" s="367"/>
    </row>
    <row r="28" spans="1:10" ht="28.5" customHeight="1" x14ac:dyDescent="0.2">
      <c r="A28" s="780" t="s">
        <v>991</v>
      </c>
      <c r="B28" s="889"/>
      <c r="C28" s="889"/>
      <c r="D28" s="889"/>
      <c r="E28" s="889"/>
      <c r="F28" s="889"/>
      <c r="G28" s="889"/>
      <c r="H28" s="889"/>
      <c r="I28" s="889"/>
      <c r="J28" s="889"/>
    </row>
    <row r="29" spans="1:10" ht="15" customHeight="1" x14ac:dyDescent="0.2">
      <c r="A29" s="35" t="s">
        <v>24</v>
      </c>
      <c r="B29" s="367"/>
      <c r="C29" s="367"/>
      <c r="D29" s="367"/>
      <c r="E29" s="367"/>
      <c r="F29" s="367"/>
      <c r="G29" s="367"/>
      <c r="H29" s="367"/>
      <c r="I29" s="367"/>
      <c r="J29" s="367"/>
    </row>
    <row r="30" spans="1:10" x14ac:dyDescent="0.2">
      <c r="B30" s="94"/>
      <c r="C30" s="94"/>
      <c r="D30" s="94"/>
      <c r="E30" s="94"/>
      <c r="F30" s="94"/>
      <c r="G30" s="94"/>
      <c r="H30" s="94"/>
      <c r="I30" s="94"/>
      <c r="J30" s="94"/>
    </row>
    <row r="31" spans="1:10" x14ac:dyDescent="0.2">
      <c r="B31" s="94"/>
      <c r="C31" s="94"/>
      <c r="D31" s="94"/>
      <c r="E31" s="94"/>
      <c r="F31" s="94"/>
      <c r="G31" s="94"/>
      <c r="H31" s="94"/>
      <c r="I31" s="94"/>
      <c r="J31" s="94"/>
    </row>
    <row r="32" spans="1:10" x14ac:dyDescent="0.2">
      <c r="B32" s="94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4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B34" s="94"/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B35" s="94"/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B36" s="94"/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B37" s="94"/>
      <c r="C37" s="94"/>
      <c r="D37" s="94"/>
      <c r="E37" s="94"/>
      <c r="F37" s="94"/>
      <c r="G37" s="94"/>
      <c r="H37" s="94"/>
      <c r="I37" s="94"/>
      <c r="J37" s="94"/>
    </row>
  </sheetData>
  <mergeCells count="8">
    <mergeCell ref="A28:J28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/>
  </hyperlinks>
  <printOptions horizontalCentered="1"/>
  <pageMargins left="0.59055118110236227" right="0.59055118110236227" top="0.59055118110236227" bottom="0.19685039370078741" header="0" footer="0"/>
  <pageSetup orientation="landscape" r:id="rId1"/>
  <headerFooter alignWithMargins="0"/>
  <ignoredErrors>
    <ignoredError sqref="E11:E22" formulaRange="1"/>
  </ignoredError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642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M40"/>
  <sheetViews>
    <sheetView showGridLines="0" zoomScaleNormal="100" zoomScaleSheetLayoutView="100" workbookViewId="0">
      <selection activeCell="A19" sqref="A19:L20"/>
    </sheetView>
  </sheetViews>
  <sheetFormatPr baseColWidth="10" defaultColWidth="7.625" defaultRowHeight="12.75" x14ac:dyDescent="0.2"/>
  <cols>
    <col min="1" max="1" width="14.75" style="3" customWidth="1"/>
    <col min="2" max="3" width="7.75" style="1" customWidth="1"/>
    <col min="4" max="4" width="1.5" style="1" customWidth="1"/>
    <col min="5" max="6" width="7.75" style="1" customWidth="1"/>
    <col min="7" max="7" width="1.5" style="1" customWidth="1"/>
    <col min="8" max="9" width="7.75" style="1" customWidth="1"/>
    <col min="10" max="10" width="1.5" style="1" customWidth="1"/>
    <col min="11" max="12" width="7.75" style="1" customWidth="1"/>
    <col min="13" max="13" width="9" style="1" customWidth="1"/>
    <col min="14" max="16384" width="7.625" style="1"/>
  </cols>
  <sheetData>
    <row r="1" spans="1:13" ht="15" x14ac:dyDescent="0.25">
      <c r="A1" s="785" t="s">
        <v>819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</row>
    <row r="2" spans="1:13" ht="15" x14ac:dyDescent="0.25">
      <c r="A2" s="786" t="s">
        <v>531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353" t="s">
        <v>612</v>
      </c>
    </row>
    <row r="3" spans="1:13" ht="15" x14ac:dyDescent="0.25">
      <c r="A3" s="786" t="s">
        <v>765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362"/>
    </row>
    <row r="4" spans="1:13" ht="15" x14ac:dyDescent="0.25">
      <c r="A4" s="786" t="s">
        <v>91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</row>
    <row r="5" spans="1:13" ht="15" x14ac:dyDescent="0.25">
      <c r="A5" s="787" t="s">
        <v>92</v>
      </c>
      <c r="B5" s="787"/>
      <c r="C5" s="787"/>
      <c r="D5" s="787"/>
      <c r="E5" s="787"/>
      <c r="F5" s="787"/>
      <c r="G5" s="787"/>
      <c r="H5" s="787"/>
      <c r="I5" s="787"/>
      <c r="J5" s="787"/>
      <c r="K5" s="787"/>
      <c r="L5" s="787"/>
    </row>
    <row r="6" spans="1:13" s="101" customFormat="1" ht="27.75" customHeight="1" x14ac:dyDescent="0.25">
      <c r="A6" s="788" t="s">
        <v>540</v>
      </c>
      <c r="B6" s="893" t="s">
        <v>385</v>
      </c>
      <c r="C6" s="893"/>
      <c r="D6" s="460"/>
      <c r="E6" s="872" t="s">
        <v>6</v>
      </c>
      <c r="F6" s="872"/>
      <c r="G6" s="460"/>
      <c r="H6" s="892" t="s">
        <v>538</v>
      </c>
      <c r="I6" s="872"/>
      <c r="J6" s="460"/>
      <c r="K6" s="892" t="s">
        <v>539</v>
      </c>
      <c r="L6" s="872"/>
    </row>
    <row r="7" spans="1:13" s="101" customFormat="1" ht="27" customHeight="1" x14ac:dyDescent="0.25">
      <c r="A7" s="789"/>
      <c r="B7" s="462" t="s">
        <v>315</v>
      </c>
      <c r="C7" s="462" t="s">
        <v>317</v>
      </c>
      <c r="D7" s="463"/>
      <c r="E7" s="462" t="s">
        <v>315</v>
      </c>
      <c r="F7" s="462" t="s">
        <v>317</v>
      </c>
      <c r="G7" s="463"/>
      <c r="H7" s="462" t="s">
        <v>315</v>
      </c>
      <c r="I7" s="462" t="s">
        <v>317</v>
      </c>
      <c r="J7" s="463"/>
      <c r="K7" s="462" t="s">
        <v>315</v>
      </c>
      <c r="L7" s="462" t="s">
        <v>317</v>
      </c>
    </row>
    <row r="8" spans="1:13" x14ac:dyDescent="0.2"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</row>
    <row r="9" spans="1:13" s="156" customFormat="1" ht="14.25" customHeight="1" x14ac:dyDescent="0.2">
      <c r="A9" s="5" t="s">
        <v>0</v>
      </c>
      <c r="B9" s="157">
        <f>SUM(B11:B16)</f>
        <v>91</v>
      </c>
      <c r="C9" s="736">
        <f>SUM(C11:C16)</f>
        <v>100</v>
      </c>
      <c r="D9" s="155"/>
      <c r="E9" s="477">
        <f>SUM(E11:E16)</f>
        <v>3688</v>
      </c>
      <c r="F9" s="736">
        <f>SUM(F11:F16)</f>
        <v>100</v>
      </c>
      <c r="G9" s="155"/>
      <c r="H9" s="157">
        <f>SUM(H11:H16)</f>
        <v>546</v>
      </c>
      <c r="I9" s="736">
        <f>SUM(I11:I16)</f>
        <v>99.999999999999986</v>
      </c>
      <c r="J9" s="155"/>
      <c r="K9" s="157">
        <f>SUM(K11:K16)</f>
        <v>131</v>
      </c>
      <c r="L9" s="157">
        <f>SUM(L11:L16)</f>
        <v>99.999999999999986</v>
      </c>
    </row>
    <row r="10" spans="1:13" s="156" customFormat="1" ht="6" customHeight="1" x14ac:dyDescent="0.2">
      <c r="A10" s="2"/>
      <c r="B10" s="10"/>
      <c r="C10" s="336"/>
      <c r="D10" s="10"/>
      <c r="E10" s="496"/>
      <c r="F10" s="336"/>
      <c r="G10" s="10"/>
      <c r="H10" s="10"/>
      <c r="I10" s="336"/>
      <c r="J10" s="10"/>
      <c r="K10" s="10"/>
      <c r="L10" s="10"/>
    </row>
    <row r="11" spans="1:13" s="156" customFormat="1" ht="14.25" customHeight="1" x14ac:dyDescent="0.2">
      <c r="A11" s="81" t="s">
        <v>532</v>
      </c>
      <c r="B11" s="7" t="s">
        <v>8</v>
      </c>
      <c r="C11" s="212" t="s">
        <v>8</v>
      </c>
      <c r="D11" s="7"/>
      <c r="E11" s="479">
        <v>1200</v>
      </c>
      <c r="F11" s="212">
        <f>+E11/E$9*100</f>
        <v>32.537960954446852</v>
      </c>
      <c r="G11" s="7"/>
      <c r="H11" s="7" t="s">
        <v>8</v>
      </c>
      <c r="I11" s="212">
        <f>+H11/H$9*100</f>
        <v>0</v>
      </c>
      <c r="J11" s="7"/>
      <c r="K11" s="7" t="s">
        <v>8</v>
      </c>
      <c r="L11" s="7">
        <f>+K11/K$9*100</f>
        <v>0</v>
      </c>
    </row>
    <row r="12" spans="1:13" s="74" customFormat="1" ht="14.25" customHeight="1" x14ac:dyDescent="0.2">
      <c r="A12" s="81" t="s">
        <v>533</v>
      </c>
      <c r="B12" s="7">
        <v>6</v>
      </c>
      <c r="C12" s="212">
        <f t="shared" ref="C12:C14" si="0">+B12/B$9*100</f>
        <v>6.593406593406594</v>
      </c>
      <c r="D12" s="7"/>
      <c r="E12" s="479">
        <v>1056</v>
      </c>
      <c r="F12" s="212">
        <f t="shared" ref="F12:F16" si="1">+E12/E$9*100</f>
        <v>28.633405639913235</v>
      </c>
      <c r="G12" s="7"/>
      <c r="H12" s="7">
        <v>281</v>
      </c>
      <c r="I12" s="212">
        <f t="shared" ref="I12:I16" si="2">+H12/H$9*100</f>
        <v>51.46520146520146</v>
      </c>
      <c r="J12" s="7"/>
      <c r="K12" s="7">
        <v>7</v>
      </c>
      <c r="L12" s="7">
        <f t="shared" ref="L12:L16" si="3">+K12/K$9*100</f>
        <v>5.343511450381679</v>
      </c>
    </row>
    <row r="13" spans="1:13" s="74" customFormat="1" ht="14.25" customHeight="1" x14ac:dyDescent="0.2">
      <c r="A13" s="81" t="s">
        <v>534</v>
      </c>
      <c r="B13" s="7">
        <v>35</v>
      </c>
      <c r="C13" s="212">
        <f t="shared" si="0"/>
        <v>38.461538461538467</v>
      </c>
      <c r="D13" s="7"/>
      <c r="E13" s="479">
        <v>672</v>
      </c>
      <c r="F13" s="212">
        <f t="shared" si="1"/>
        <v>18.221258134490238</v>
      </c>
      <c r="G13" s="7"/>
      <c r="H13" s="7">
        <v>188</v>
      </c>
      <c r="I13" s="212">
        <f t="shared" si="2"/>
        <v>34.432234432234431</v>
      </c>
      <c r="J13" s="7"/>
      <c r="K13" s="7">
        <v>13</v>
      </c>
      <c r="L13" s="7">
        <f t="shared" si="3"/>
        <v>9.9236641221374047</v>
      </c>
    </row>
    <row r="14" spans="1:13" s="74" customFormat="1" ht="14.25" customHeight="1" x14ac:dyDescent="0.2">
      <c r="A14" s="81" t="s">
        <v>535</v>
      </c>
      <c r="B14" s="7">
        <v>50</v>
      </c>
      <c r="C14" s="212">
        <f t="shared" si="0"/>
        <v>54.945054945054949</v>
      </c>
      <c r="D14" s="82"/>
      <c r="E14" s="479">
        <v>393</v>
      </c>
      <c r="F14" s="212">
        <f t="shared" si="1"/>
        <v>10.656182212581344</v>
      </c>
      <c r="G14" s="82"/>
      <c r="H14" s="7">
        <v>77</v>
      </c>
      <c r="I14" s="212">
        <f t="shared" si="2"/>
        <v>14.102564102564102</v>
      </c>
      <c r="J14" s="82"/>
      <c r="K14" s="7">
        <v>111</v>
      </c>
      <c r="L14" s="7">
        <f t="shared" si="3"/>
        <v>84.732824427480907</v>
      </c>
    </row>
    <row r="15" spans="1:13" s="74" customFormat="1" ht="14.25" customHeight="1" x14ac:dyDescent="0.2">
      <c r="A15" s="81" t="s">
        <v>536</v>
      </c>
      <c r="B15" s="7" t="s">
        <v>8</v>
      </c>
      <c r="C15" s="7" t="s">
        <v>8</v>
      </c>
      <c r="D15" s="82"/>
      <c r="E15" s="479">
        <v>277</v>
      </c>
      <c r="F15" s="212">
        <f t="shared" si="1"/>
        <v>7.5108459869848154</v>
      </c>
      <c r="G15" s="82"/>
      <c r="H15" s="7" t="s">
        <v>8</v>
      </c>
      <c r="I15" s="212">
        <f t="shared" si="2"/>
        <v>0</v>
      </c>
      <c r="J15" s="82"/>
      <c r="K15" s="7" t="s">
        <v>8</v>
      </c>
      <c r="L15" s="7">
        <f t="shared" si="3"/>
        <v>0</v>
      </c>
    </row>
    <row r="16" spans="1:13" s="74" customFormat="1" ht="13.5" thickBot="1" x14ac:dyDescent="0.25">
      <c r="A16" s="81" t="s">
        <v>537</v>
      </c>
      <c r="B16" s="7" t="s">
        <v>8</v>
      </c>
      <c r="C16" s="7" t="s">
        <v>8</v>
      </c>
      <c r="D16" s="82"/>
      <c r="E16" s="479">
        <v>90</v>
      </c>
      <c r="F16" s="212">
        <f t="shared" si="1"/>
        <v>2.4403470715835143</v>
      </c>
      <c r="G16" s="82"/>
      <c r="H16" s="7" t="s">
        <v>8</v>
      </c>
      <c r="I16" s="212">
        <f t="shared" si="2"/>
        <v>0</v>
      </c>
      <c r="J16" s="82"/>
      <c r="K16" s="7" t="s">
        <v>8</v>
      </c>
      <c r="L16" s="7">
        <f t="shared" si="3"/>
        <v>0</v>
      </c>
    </row>
    <row r="17" spans="1:12" s="364" customFormat="1" ht="15" customHeight="1" x14ac:dyDescent="0.2">
      <c r="A17" s="373" t="s">
        <v>339</v>
      </c>
      <c r="B17" s="333"/>
      <c r="C17" s="333"/>
      <c r="D17" s="334"/>
      <c r="E17" s="334"/>
      <c r="F17" s="334"/>
      <c r="G17" s="334"/>
      <c r="H17" s="334"/>
      <c r="I17" s="334"/>
      <c r="J17" s="334"/>
      <c r="K17" s="334"/>
      <c r="L17" s="334"/>
    </row>
    <row r="18" spans="1:12" s="364" customFormat="1" ht="15" customHeight="1" x14ac:dyDescent="0.2">
      <c r="A18" s="364" t="s">
        <v>541</v>
      </c>
      <c r="B18" s="209"/>
      <c r="C18" s="209"/>
      <c r="D18" s="87"/>
      <c r="E18" s="87"/>
      <c r="F18" s="87"/>
      <c r="G18" s="87"/>
      <c r="H18" s="87"/>
      <c r="I18" s="87"/>
      <c r="J18" s="87"/>
      <c r="K18" s="87"/>
      <c r="L18" s="87"/>
    </row>
    <row r="19" spans="1:12" s="364" customFormat="1" ht="15" customHeight="1" x14ac:dyDescent="0.2">
      <c r="A19" s="890" t="s">
        <v>558</v>
      </c>
      <c r="B19" s="890"/>
      <c r="C19" s="890"/>
      <c r="D19" s="890"/>
      <c r="E19" s="890"/>
      <c r="F19" s="890"/>
      <c r="G19" s="890"/>
      <c r="H19" s="890"/>
      <c r="I19" s="890"/>
      <c r="J19" s="890"/>
      <c r="K19" s="890"/>
      <c r="L19" s="890"/>
    </row>
    <row r="20" spans="1:12" s="364" customFormat="1" ht="15" customHeight="1" x14ac:dyDescent="0.2">
      <c r="A20" s="890"/>
      <c r="B20" s="890"/>
      <c r="C20" s="890"/>
      <c r="D20" s="890"/>
      <c r="E20" s="890"/>
      <c r="F20" s="890"/>
      <c r="G20" s="890"/>
      <c r="H20" s="890"/>
      <c r="I20" s="890"/>
      <c r="J20" s="890"/>
      <c r="K20" s="890"/>
      <c r="L20" s="890"/>
    </row>
    <row r="21" spans="1:12" s="364" customFormat="1" ht="15" customHeight="1" x14ac:dyDescent="0.2">
      <c r="A21" s="890" t="s">
        <v>562</v>
      </c>
      <c r="B21" s="890"/>
      <c r="C21" s="890"/>
      <c r="D21" s="890"/>
      <c r="E21" s="890"/>
      <c r="F21" s="890"/>
      <c r="G21" s="890"/>
      <c r="H21" s="890"/>
      <c r="I21" s="890"/>
      <c r="J21" s="890"/>
      <c r="K21" s="890"/>
      <c r="L21" s="890"/>
    </row>
    <row r="22" spans="1:12" s="364" customFormat="1" ht="15" customHeight="1" x14ac:dyDescent="0.2">
      <c r="A22" s="890"/>
      <c r="B22" s="890"/>
      <c r="C22" s="890"/>
      <c r="D22" s="890"/>
      <c r="E22" s="890"/>
      <c r="F22" s="890"/>
      <c r="G22" s="890"/>
      <c r="H22" s="890"/>
      <c r="I22" s="890"/>
      <c r="J22" s="890"/>
      <c r="K22" s="890"/>
      <c r="L22" s="890"/>
    </row>
    <row r="23" spans="1:12" s="371" customFormat="1" ht="15" customHeight="1" x14ac:dyDescent="0.2">
      <c r="A23" s="392" t="s">
        <v>545</v>
      </c>
      <c r="B23" s="392"/>
      <c r="C23" s="392"/>
      <c r="D23" s="392"/>
      <c r="E23" s="392"/>
      <c r="F23" s="392"/>
      <c r="G23" s="393"/>
      <c r="H23" s="393"/>
      <c r="I23" s="393"/>
      <c r="J23" s="393"/>
    </row>
    <row r="24" spans="1:12" s="371" customFormat="1" ht="15" customHeight="1" x14ac:dyDescent="0.2">
      <c r="A24" s="395" t="s">
        <v>801</v>
      </c>
      <c r="B24" s="392"/>
      <c r="C24" s="392"/>
      <c r="D24" s="392"/>
      <c r="E24" s="392"/>
      <c r="F24" s="360" t="s">
        <v>802</v>
      </c>
      <c r="G24" s="372"/>
      <c r="I24" s="360"/>
      <c r="J24" s="360"/>
      <c r="K24" s="360"/>
      <c r="L24" s="360"/>
    </row>
    <row r="25" spans="1:12" s="371" customFormat="1" ht="15" customHeight="1" x14ac:dyDescent="0.2">
      <c r="A25" s="397" t="s">
        <v>542</v>
      </c>
      <c r="C25" s="392"/>
      <c r="D25" s="392"/>
      <c r="E25" s="392"/>
      <c r="F25" s="396" t="s">
        <v>552</v>
      </c>
      <c r="G25" s="372"/>
      <c r="H25" s="394"/>
      <c r="I25" s="394"/>
      <c r="J25" s="394"/>
      <c r="K25" s="394"/>
      <c r="L25" s="394"/>
    </row>
    <row r="26" spans="1:12" s="371" customFormat="1" ht="15" customHeight="1" x14ac:dyDescent="0.2">
      <c r="A26" s="397" t="s">
        <v>543</v>
      </c>
      <c r="C26" s="392"/>
      <c r="D26" s="392"/>
      <c r="E26" s="392"/>
      <c r="F26" s="396" t="s">
        <v>553</v>
      </c>
      <c r="G26" s="372"/>
      <c r="I26" s="394"/>
      <c r="J26" s="394"/>
      <c r="K26" s="394"/>
      <c r="L26" s="394"/>
    </row>
    <row r="27" spans="1:12" s="371" customFormat="1" ht="15" customHeight="1" x14ac:dyDescent="0.2">
      <c r="A27" s="397" t="s">
        <v>544</v>
      </c>
      <c r="C27" s="392"/>
      <c r="D27" s="392"/>
      <c r="E27" s="392"/>
      <c r="F27" s="396" t="s">
        <v>554</v>
      </c>
      <c r="G27" s="372"/>
      <c r="J27" s="393"/>
      <c r="K27" s="393"/>
      <c r="L27" s="393"/>
    </row>
    <row r="28" spans="1:12" s="371" customFormat="1" ht="15" customHeight="1" x14ac:dyDescent="0.2">
      <c r="A28" s="395" t="s">
        <v>803</v>
      </c>
      <c r="B28" s="394"/>
      <c r="C28" s="394"/>
      <c r="D28" s="394"/>
      <c r="E28" s="394"/>
      <c r="F28" s="360" t="s">
        <v>804</v>
      </c>
      <c r="G28" s="372"/>
    </row>
    <row r="29" spans="1:12" s="371" customFormat="1" ht="15" customHeight="1" x14ac:dyDescent="0.2">
      <c r="A29" s="397" t="s">
        <v>551</v>
      </c>
      <c r="B29" s="394"/>
      <c r="C29" s="394"/>
      <c r="D29" s="394"/>
      <c r="E29" s="394"/>
      <c r="F29" s="396" t="s">
        <v>555</v>
      </c>
      <c r="G29" s="372"/>
      <c r="I29" s="394"/>
      <c r="J29" s="394"/>
      <c r="K29" s="394"/>
      <c r="L29" s="394"/>
    </row>
    <row r="30" spans="1:12" s="371" customFormat="1" ht="15" customHeight="1" x14ac:dyDescent="0.2">
      <c r="A30" s="397" t="s">
        <v>546</v>
      </c>
      <c r="B30" s="394"/>
      <c r="C30" s="394"/>
      <c r="D30" s="394"/>
      <c r="E30" s="394"/>
      <c r="F30" s="396" t="s">
        <v>556</v>
      </c>
      <c r="G30" s="372"/>
      <c r="H30" s="394"/>
      <c r="I30" s="394"/>
      <c r="J30" s="394"/>
      <c r="K30" s="394"/>
      <c r="L30" s="394"/>
    </row>
    <row r="31" spans="1:12" s="371" customFormat="1" ht="15" customHeight="1" x14ac:dyDescent="0.2">
      <c r="A31" s="397" t="s">
        <v>547</v>
      </c>
      <c r="B31" s="392"/>
      <c r="F31" s="396" t="s">
        <v>557</v>
      </c>
      <c r="G31" s="372"/>
      <c r="I31" s="394"/>
      <c r="J31" s="394"/>
      <c r="K31" s="394"/>
      <c r="L31" s="394"/>
    </row>
    <row r="32" spans="1:12" s="371" customFormat="1" ht="15" customHeight="1" x14ac:dyDescent="0.2">
      <c r="A32" s="397" t="s">
        <v>548</v>
      </c>
      <c r="F32" s="891" t="s">
        <v>805</v>
      </c>
      <c r="G32" s="891"/>
      <c r="H32" s="891"/>
      <c r="I32" s="891"/>
      <c r="J32" s="891"/>
      <c r="K32" s="891"/>
      <c r="L32" s="891"/>
    </row>
    <row r="33" spans="1:12" s="371" customFormat="1" ht="15" customHeight="1" x14ac:dyDescent="0.2">
      <c r="A33" s="397" t="s">
        <v>549</v>
      </c>
      <c r="F33" s="891"/>
      <c r="G33" s="891"/>
      <c r="H33" s="891"/>
      <c r="I33" s="891"/>
      <c r="J33" s="891"/>
      <c r="K33" s="891"/>
      <c r="L33" s="891"/>
    </row>
    <row r="34" spans="1:12" s="371" customFormat="1" ht="15" customHeight="1" x14ac:dyDescent="0.2">
      <c r="A34" s="397" t="s">
        <v>550</v>
      </c>
      <c r="F34" s="396" t="s">
        <v>559</v>
      </c>
      <c r="G34" s="372"/>
      <c r="H34" s="394"/>
      <c r="I34" s="394"/>
      <c r="J34" s="394"/>
      <c r="K34" s="394"/>
      <c r="L34" s="394"/>
    </row>
    <row r="35" spans="1:12" s="371" customFormat="1" ht="15" customHeight="1" x14ac:dyDescent="0.2">
      <c r="C35" s="392"/>
      <c r="D35" s="392"/>
      <c r="E35" s="392"/>
      <c r="F35" s="396" t="s">
        <v>560</v>
      </c>
      <c r="G35" s="372"/>
      <c r="I35" s="394"/>
      <c r="J35" s="394"/>
      <c r="K35" s="394"/>
      <c r="L35" s="394"/>
    </row>
    <row r="36" spans="1:12" s="371" customFormat="1" ht="15" customHeight="1" x14ac:dyDescent="0.2">
      <c r="B36" s="392"/>
      <c r="C36" s="392"/>
      <c r="D36" s="392"/>
      <c r="E36" s="392"/>
      <c r="F36" s="398" t="s">
        <v>561</v>
      </c>
      <c r="G36" s="372"/>
      <c r="I36" s="393"/>
      <c r="J36" s="393"/>
    </row>
    <row r="37" spans="1:12" s="371" customFormat="1" ht="15" customHeight="1" x14ac:dyDescent="0.2">
      <c r="A37" s="13" t="s">
        <v>24</v>
      </c>
      <c r="B37" s="392"/>
      <c r="C37" s="392"/>
      <c r="D37" s="392"/>
      <c r="E37" s="392"/>
      <c r="F37" s="393"/>
      <c r="I37" s="393"/>
    </row>
    <row r="38" spans="1:12" ht="12" x14ac:dyDescent="0.2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</sheetData>
  <mergeCells count="13">
    <mergeCell ref="A21:L22"/>
    <mergeCell ref="F32:L33"/>
    <mergeCell ref="A19:L20"/>
    <mergeCell ref="H6:I6"/>
    <mergeCell ref="A1:L1"/>
    <mergeCell ref="A2:L2"/>
    <mergeCell ref="A4:L4"/>
    <mergeCell ref="A5:L5"/>
    <mergeCell ref="A6:A7"/>
    <mergeCell ref="B6:C6"/>
    <mergeCell ref="E6:F6"/>
    <mergeCell ref="K6:L6"/>
    <mergeCell ref="A3:L3"/>
  </mergeCells>
  <hyperlinks>
    <hyperlink ref="M2" location="Contenido!A1" display="Contenido"/>
  </hyperlinks>
  <printOptions horizontalCentered="1"/>
  <pageMargins left="0.59055118110236227" right="0.59055118110236227" top="0.39370078740157483" bottom="0" header="0" footer="0"/>
  <pageSetup orientation="landscape" r:id="rId1"/>
  <headerFooter alignWithMargins="0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49"/>
  <sheetViews>
    <sheetView showGridLines="0" zoomScaleNormal="100" zoomScaleSheetLayoutView="100" workbookViewId="0">
      <selection activeCell="B14" sqref="B14"/>
    </sheetView>
  </sheetViews>
  <sheetFormatPr baseColWidth="10" defaultColWidth="11" defaultRowHeight="12.75" x14ac:dyDescent="0.2"/>
  <cols>
    <col min="1" max="1" width="19.875" style="62" customWidth="1"/>
    <col min="2" max="8" width="8.125" style="67" customWidth="1"/>
    <col min="9" max="16384" width="11" style="61"/>
  </cols>
  <sheetData>
    <row r="1" spans="1:9" ht="15" x14ac:dyDescent="0.25">
      <c r="A1" s="791" t="s">
        <v>818</v>
      </c>
      <c r="B1" s="791"/>
      <c r="C1" s="791"/>
      <c r="D1" s="791"/>
      <c r="E1" s="791"/>
      <c r="F1" s="791"/>
      <c r="G1" s="791"/>
      <c r="H1" s="791"/>
    </row>
    <row r="2" spans="1:9" ht="15" customHeight="1" x14ac:dyDescent="0.25">
      <c r="A2" s="791" t="s">
        <v>563</v>
      </c>
      <c r="B2" s="791"/>
      <c r="C2" s="791"/>
      <c r="D2" s="791"/>
      <c r="E2" s="791"/>
      <c r="F2" s="791"/>
      <c r="G2" s="791"/>
      <c r="H2" s="791"/>
      <c r="I2" s="353" t="s">
        <v>612</v>
      </c>
    </row>
    <row r="3" spans="1:9" ht="15" customHeight="1" x14ac:dyDescent="0.25">
      <c r="A3" s="791" t="s">
        <v>564</v>
      </c>
      <c r="B3" s="791"/>
      <c r="C3" s="791"/>
      <c r="D3" s="791"/>
      <c r="E3" s="791"/>
      <c r="F3" s="791"/>
      <c r="G3" s="791"/>
      <c r="H3" s="791"/>
    </row>
    <row r="4" spans="1:9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</row>
    <row r="5" spans="1:9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</row>
    <row r="6" spans="1:9" s="470" customFormat="1" ht="15.75" customHeight="1" x14ac:dyDescent="0.25">
      <c r="A6" s="888" t="s">
        <v>49</v>
      </c>
      <c r="B6" s="468"/>
      <c r="C6" s="882" t="s">
        <v>565</v>
      </c>
      <c r="D6" s="882"/>
      <c r="E6" s="882"/>
      <c r="F6" s="882"/>
      <c r="G6" s="882"/>
      <c r="H6" s="882"/>
    </row>
    <row r="7" spans="1:9" s="470" customFormat="1" ht="31.5" customHeight="1" x14ac:dyDescent="0.25">
      <c r="A7" s="888"/>
      <c r="B7" s="471" t="s">
        <v>0</v>
      </c>
      <c r="C7" s="467" t="s">
        <v>571</v>
      </c>
      <c r="D7" s="467" t="s">
        <v>607</v>
      </c>
      <c r="E7" s="467" t="s">
        <v>608</v>
      </c>
      <c r="F7" s="467" t="s">
        <v>609</v>
      </c>
      <c r="G7" s="467" t="s">
        <v>610</v>
      </c>
      <c r="H7" s="467" t="s">
        <v>611</v>
      </c>
    </row>
    <row r="8" spans="1:9" ht="6.75" customHeight="1" x14ac:dyDescent="0.2">
      <c r="A8" s="64"/>
      <c r="B8" s="161"/>
      <c r="C8" s="161"/>
      <c r="D8" s="161"/>
      <c r="E8" s="161"/>
      <c r="F8" s="161"/>
      <c r="G8" s="161"/>
      <c r="H8" s="161"/>
    </row>
    <row r="9" spans="1:9" s="169" customFormat="1" x14ac:dyDescent="0.2">
      <c r="A9" s="55" t="s">
        <v>0</v>
      </c>
      <c r="B9" s="552">
        <f>+C9+D9+E9+F9+G9+H9</f>
        <v>520172</v>
      </c>
      <c r="C9" s="552">
        <f>SUM(C11:C37)</f>
        <v>16925</v>
      </c>
      <c r="D9" s="552">
        <f t="shared" ref="D9:H9" si="0">SUM(D11:D37)</f>
        <v>58592</v>
      </c>
      <c r="E9" s="552">
        <f t="shared" si="0"/>
        <v>91115</v>
      </c>
      <c r="F9" s="552">
        <f t="shared" si="0"/>
        <v>110019</v>
      </c>
      <c r="G9" s="552">
        <f t="shared" si="0"/>
        <v>152466</v>
      </c>
      <c r="H9" s="552">
        <f t="shared" si="0"/>
        <v>91055</v>
      </c>
    </row>
    <row r="10" spans="1:9" x14ac:dyDescent="0.2">
      <c r="A10" s="56"/>
      <c r="B10" s="490"/>
      <c r="C10" s="490"/>
      <c r="D10" s="490"/>
      <c r="E10" s="490"/>
      <c r="F10" s="490"/>
      <c r="G10" s="490"/>
      <c r="H10" s="490"/>
    </row>
    <row r="11" spans="1:9" x14ac:dyDescent="0.2">
      <c r="A11" s="54" t="s">
        <v>54</v>
      </c>
      <c r="B11" s="490">
        <f t="shared" ref="B11:B37" si="1">+C11+D11+E11+F11+G11+H11</f>
        <v>26458</v>
      </c>
      <c r="C11" s="490"/>
      <c r="D11" s="490"/>
      <c r="E11" s="490">
        <v>975</v>
      </c>
      <c r="F11" s="490">
        <v>2482</v>
      </c>
      <c r="G11" s="490">
        <v>11908</v>
      </c>
      <c r="H11" s="490">
        <v>11093</v>
      </c>
    </row>
    <row r="12" spans="1:9" x14ac:dyDescent="0.2">
      <c r="A12" s="54" t="s">
        <v>61</v>
      </c>
      <c r="B12" s="490">
        <f t="shared" si="1"/>
        <v>22795</v>
      </c>
      <c r="C12" s="490">
        <v>3</v>
      </c>
      <c r="D12" s="490"/>
      <c r="E12" s="490">
        <v>1061</v>
      </c>
      <c r="F12" s="490">
        <v>2977</v>
      </c>
      <c r="G12" s="490">
        <v>10169</v>
      </c>
      <c r="H12" s="490">
        <v>8585</v>
      </c>
    </row>
    <row r="13" spans="1:9" x14ac:dyDescent="0.2">
      <c r="A13" s="54" t="s">
        <v>31</v>
      </c>
      <c r="B13" s="490">
        <f t="shared" si="1"/>
        <v>23680</v>
      </c>
      <c r="C13" s="490">
        <v>8</v>
      </c>
      <c r="D13" s="490">
        <v>71</v>
      </c>
      <c r="E13" s="490">
        <v>859</v>
      </c>
      <c r="F13" s="490">
        <v>2718</v>
      </c>
      <c r="G13" s="490">
        <v>6932</v>
      </c>
      <c r="H13" s="490">
        <v>13092</v>
      </c>
    </row>
    <row r="14" spans="1:9" x14ac:dyDescent="0.2">
      <c r="A14" s="54" t="s">
        <v>62</v>
      </c>
      <c r="B14" s="490">
        <f t="shared" si="1"/>
        <v>30382</v>
      </c>
      <c r="C14" s="490">
        <v>480</v>
      </c>
      <c r="D14" s="490">
        <v>1161</v>
      </c>
      <c r="E14" s="490">
        <v>2848</v>
      </c>
      <c r="F14" s="490">
        <v>2960</v>
      </c>
      <c r="G14" s="490">
        <v>8695</v>
      </c>
      <c r="H14" s="490">
        <v>14238</v>
      </c>
    </row>
    <row r="15" spans="1:9" x14ac:dyDescent="0.2">
      <c r="A15" s="54" t="s">
        <v>63</v>
      </c>
      <c r="B15" s="490">
        <f t="shared" si="1"/>
        <v>7744</v>
      </c>
      <c r="C15" s="490">
        <v>690</v>
      </c>
      <c r="D15" s="490">
        <v>1323</v>
      </c>
      <c r="E15" s="490">
        <v>2198</v>
      </c>
      <c r="F15" s="490">
        <v>2206</v>
      </c>
      <c r="G15" s="490">
        <v>420</v>
      </c>
      <c r="H15" s="490">
        <v>907</v>
      </c>
    </row>
    <row r="16" spans="1:9" x14ac:dyDescent="0.2">
      <c r="A16" s="54" t="s">
        <v>64</v>
      </c>
      <c r="B16" s="490">
        <f t="shared" si="1"/>
        <v>18768</v>
      </c>
      <c r="C16" s="490">
        <v>1248</v>
      </c>
      <c r="D16" s="490">
        <v>4205</v>
      </c>
      <c r="E16" s="490">
        <v>4399</v>
      </c>
      <c r="F16" s="490">
        <v>5316</v>
      </c>
      <c r="G16" s="490">
        <v>3600</v>
      </c>
      <c r="H16" s="490"/>
    </row>
    <row r="17" spans="1:8" x14ac:dyDescent="0.2">
      <c r="A17" s="54" t="s">
        <v>84</v>
      </c>
      <c r="B17" s="490">
        <f t="shared" si="1"/>
        <v>4766</v>
      </c>
      <c r="C17" s="490">
        <v>540</v>
      </c>
      <c r="D17" s="490">
        <v>1284</v>
      </c>
      <c r="E17" s="490">
        <v>894</v>
      </c>
      <c r="F17" s="490">
        <v>1098</v>
      </c>
      <c r="G17" s="490">
        <v>950</v>
      </c>
      <c r="H17" s="490"/>
    </row>
    <row r="18" spans="1:8" x14ac:dyDescent="0.2">
      <c r="A18" s="54" t="s">
        <v>55</v>
      </c>
      <c r="B18" s="490">
        <f t="shared" si="1"/>
        <v>46650</v>
      </c>
      <c r="C18" s="490">
        <v>154</v>
      </c>
      <c r="D18" s="490">
        <v>1407</v>
      </c>
      <c r="E18" s="490">
        <v>7368</v>
      </c>
      <c r="F18" s="490">
        <v>11691</v>
      </c>
      <c r="G18" s="490">
        <v>14703</v>
      </c>
      <c r="H18" s="490">
        <v>11327</v>
      </c>
    </row>
    <row r="19" spans="1:8" x14ac:dyDescent="0.2">
      <c r="A19" s="54" t="s">
        <v>65</v>
      </c>
      <c r="B19" s="490">
        <f t="shared" si="1"/>
        <v>21804</v>
      </c>
      <c r="C19" s="490">
        <v>347</v>
      </c>
      <c r="D19" s="490">
        <v>2371</v>
      </c>
      <c r="E19" s="490">
        <v>6246</v>
      </c>
      <c r="F19" s="490">
        <v>7260</v>
      </c>
      <c r="G19" s="490">
        <v>5580</v>
      </c>
      <c r="H19" s="490"/>
    </row>
    <row r="20" spans="1:8" x14ac:dyDescent="0.2">
      <c r="A20" s="54" t="s">
        <v>66</v>
      </c>
      <c r="B20" s="490">
        <f t="shared" si="1"/>
        <v>34683</v>
      </c>
      <c r="C20" s="490">
        <v>1165</v>
      </c>
      <c r="D20" s="490">
        <v>5161</v>
      </c>
      <c r="E20" s="490">
        <v>9971</v>
      </c>
      <c r="F20" s="490">
        <v>10076</v>
      </c>
      <c r="G20" s="490">
        <v>8310</v>
      </c>
      <c r="H20" s="490"/>
    </row>
    <row r="21" spans="1:8" x14ac:dyDescent="0.2">
      <c r="A21" s="54" t="s">
        <v>67</v>
      </c>
      <c r="B21" s="490">
        <f t="shared" si="1"/>
        <v>12066</v>
      </c>
      <c r="C21" s="490">
        <v>986</v>
      </c>
      <c r="D21" s="490">
        <v>4186</v>
      </c>
      <c r="E21" s="490">
        <v>3941</v>
      </c>
      <c r="F21" s="490">
        <v>1983</v>
      </c>
      <c r="G21" s="490">
        <v>970</v>
      </c>
      <c r="H21" s="490"/>
    </row>
    <row r="22" spans="1:8" x14ac:dyDescent="0.2">
      <c r="A22" s="53" t="s">
        <v>32</v>
      </c>
      <c r="B22" s="490">
        <f t="shared" si="1"/>
        <v>42060</v>
      </c>
      <c r="C22" s="490">
        <v>294</v>
      </c>
      <c r="D22" s="490">
        <v>1756</v>
      </c>
      <c r="E22" s="490">
        <v>3412</v>
      </c>
      <c r="F22" s="490">
        <v>7179</v>
      </c>
      <c r="G22" s="490">
        <v>17484</v>
      </c>
      <c r="H22" s="490">
        <v>11935</v>
      </c>
    </row>
    <row r="23" spans="1:8" x14ac:dyDescent="0.2">
      <c r="A23" s="54" t="s">
        <v>68</v>
      </c>
      <c r="B23" s="490">
        <f t="shared" si="1"/>
        <v>11785</v>
      </c>
      <c r="C23" s="490">
        <v>1251</v>
      </c>
      <c r="D23" s="490">
        <v>3507</v>
      </c>
      <c r="E23" s="490">
        <v>3291</v>
      </c>
      <c r="F23" s="490">
        <v>2223</v>
      </c>
      <c r="G23" s="490">
        <v>1513</v>
      </c>
      <c r="H23" s="490"/>
    </row>
    <row r="24" spans="1:8" x14ac:dyDescent="0.2">
      <c r="A24" s="54" t="s">
        <v>33</v>
      </c>
      <c r="B24" s="490">
        <f t="shared" si="1"/>
        <v>33763</v>
      </c>
      <c r="C24" s="490">
        <v>97</v>
      </c>
      <c r="D24" s="490">
        <v>540</v>
      </c>
      <c r="E24" s="490">
        <v>1583</v>
      </c>
      <c r="F24" s="490">
        <v>7869</v>
      </c>
      <c r="G24" s="490">
        <v>14547</v>
      </c>
      <c r="H24" s="490">
        <v>9127</v>
      </c>
    </row>
    <row r="25" spans="1:8" x14ac:dyDescent="0.2">
      <c r="A25" s="54" t="s">
        <v>218</v>
      </c>
      <c r="B25" s="490">
        <f t="shared" si="1"/>
        <v>11177</v>
      </c>
      <c r="C25" s="490">
        <v>595</v>
      </c>
      <c r="D25" s="490">
        <v>2025</v>
      </c>
      <c r="E25" s="490">
        <v>3876</v>
      </c>
      <c r="F25" s="490">
        <v>1927</v>
      </c>
      <c r="G25" s="490">
        <v>2754</v>
      </c>
      <c r="H25" s="490"/>
    </row>
    <row r="26" spans="1:8" x14ac:dyDescent="0.2">
      <c r="A26" s="54" t="s">
        <v>56</v>
      </c>
      <c r="B26" s="490">
        <f t="shared" si="1"/>
        <v>15388</v>
      </c>
      <c r="C26" s="490">
        <v>424</v>
      </c>
      <c r="D26" s="490">
        <v>1442</v>
      </c>
      <c r="E26" s="490">
        <v>2293</v>
      </c>
      <c r="F26" s="490">
        <v>3123</v>
      </c>
      <c r="G26" s="490">
        <v>3522</v>
      </c>
      <c r="H26" s="490">
        <v>4584</v>
      </c>
    </row>
    <row r="27" spans="1:8" x14ac:dyDescent="0.2">
      <c r="A27" s="54" t="s">
        <v>70</v>
      </c>
      <c r="B27" s="490">
        <f t="shared" si="1"/>
        <v>9059</v>
      </c>
      <c r="C27" s="490">
        <v>1154</v>
      </c>
      <c r="D27" s="490">
        <v>2408</v>
      </c>
      <c r="E27" s="490">
        <v>2379</v>
      </c>
      <c r="F27" s="490">
        <v>1064</v>
      </c>
      <c r="G27" s="490">
        <v>1072</v>
      </c>
      <c r="H27" s="490">
        <v>982</v>
      </c>
    </row>
    <row r="28" spans="1:8" x14ac:dyDescent="0.2">
      <c r="A28" s="54" t="s">
        <v>71</v>
      </c>
      <c r="B28" s="490">
        <f t="shared" si="1"/>
        <v>13182</v>
      </c>
      <c r="C28" s="490">
        <v>250</v>
      </c>
      <c r="D28" s="490">
        <v>2000</v>
      </c>
      <c r="E28" s="490">
        <v>3399</v>
      </c>
      <c r="F28" s="490">
        <v>2398</v>
      </c>
      <c r="G28" s="490">
        <v>5135</v>
      </c>
      <c r="H28" s="490"/>
    </row>
    <row r="29" spans="1:8" x14ac:dyDescent="0.2">
      <c r="A29" s="54" t="s">
        <v>57</v>
      </c>
      <c r="B29" s="490">
        <f t="shared" si="1"/>
        <v>8499</v>
      </c>
      <c r="C29" s="490">
        <v>650</v>
      </c>
      <c r="D29" s="490">
        <v>1784</v>
      </c>
      <c r="E29" s="490">
        <v>1902</v>
      </c>
      <c r="F29" s="490">
        <v>1356</v>
      </c>
      <c r="G29" s="490">
        <v>2807</v>
      </c>
      <c r="H29" s="490"/>
    </row>
    <row r="30" spans="1:8" x14ac:dyDescent="0.2">
      <c r="A30" s="54" t="s">
        <v>58</v>
      </c>
      <c r="B30" s="490">
        <f t="shared" si="1"/>
        <v>16346</v>
      </c>
      <c r="C30" s="490">
        <v>562</v>
      </c>
      <c r="D30" s="490">
        <v>1522</v>
      </c>
      <c r="E30" s="490">
        <v>2607</v>
      </c>
      <c r="F30" s="490">
        <v>3733</v>
      </c>
      <c r="G30" s="490">
        <v>6982</v>
      </c>
      <c r="H30" s="490">
        <v>940</v>
      </c>
    </row>
    <row r="31" spans="1:8" x14ac:dyDescent="0.2">
      <c r="A31" s="54" t="s">
        <v>59</v>
      </c>
      <c r="B31" s="490">
        <f t="shared" si="1"/>
        <v>18676</v>
      </c>
      <c r="C31" s="490">
        <v>1540</v>
      </c>
      <c r="D31" s="490">
        <v>6180</v>
      </c>
      <c r="E31" s="490">
        <v>4374</v>
      </c>
      <c r="F31" s="490">
        <v>5236</v>
      </c>
      <c r="G31" s="490">
        <v>1346</v>
      </c>
      <c r="H31" s="490"/>
    </row>
    <row r="32" spans="1:8" x14ac:dyDescent="0.2">
      <c r="A32" s="54" t="s">
        <v>85</v>
      </c>
      <c r="B32" s="490">
        <f t="shared" si="1"/>
        <v>10018</v>
      </c>
      <c r="C32" s="490">
        <v>516</v>
      </c>
      <c r="D32" s="490">
        <v>1207</v>
      </c>
      <c r="E32" s="490">
        <v>2968</v>
      </c>
      <c r="F32" s="490">
        <v>1985</v>
      </c>
      <c r="G32" s="490">
        <v>2285</v>
      </c>
      <c r="H32" s="490">
        <v>1057</v>
      </c>
    </row>
    <row r="33" spans="1:8" x14ac:dyDescent="0.2">
      <c r="A33" s="54" t="s">
        <v>72</v>
      </c>
      <c r="B33" s="490">
        <f t="shared" si="1"/>
        <v>11305</v>
      </c>
      <c r="C33" s="490">
        <v>1762</v>
      </c>
      <c r="D33" s="490">
        <v>3434</v>
      </c>
      <c r="E33" s="490">
        <v>3170</v>
      </c>
      <c r="F33" s="490">
        <v>2325</v>
      </c>
      <c r="G33" s="490">
        <v>614</v>
      </c>
      <c r="H33" s="490"/>
    </row>
    <row r="34" spans="1:8" x14ac:dyDescent="0.2">
      <c r="A34" s="54" t="s">
        <v>73</v>
      </c>
      <c r="B34" s="490">
        <f t="shared" si="1"/>
        <v>3725</v>
      </c>
      <c r="C34" s="490">
        <v>307</v>
      </c>
      <c r="D34" s="490">
        <v>1214</v>
      </c>
      <c r="E34" s="490">
        <v>618</v>
      </c>
      <c r="F34" s="490">
        <v>1586</v>
      </c>
      <c r="G34" s="490"/>
      <c r="H34" s="490"/>
    </row>
    <row r="35" spans="1:8" x14ac:dyDescent="0.2">
      <c r="A35" s="54" t="s">
        <v>74</v>
      </c>
      <c r="B35" s="490">
        <f t="shared" si="1"/>
        <v>33904</v>
      </c>
      <c r="C35" s="490">
        <v>877</v>
      </c>
      <c r="D35" s="490">
        <v>3052</v>
      </c>
      <c r="E35" s="490">
        <v>7746</v>
      </c>
      <c r="F35" s="490">
        <v>8920</v>
      </c>
      <c r="G35" s="490">
        <v>11183</v>
      </c>
      <c r="H35" s="490">
        <v>2126</v>
      </c>
    </row>
    <row r="36" spans="1:8" x14ac:dyDescent="0.2">
      <c r="A36" s="54" t="s">
        <v>75</v>
      </c>
      <c r="B36" s="490">
        <f t="shared" si="1"/>
        <v>26430</v>
      </c>
      <c r="C36" s="490">
        <v>538</v>
      </c>
      <c r="D36" s="490">
        <v>3439</v>
      </c>
      <c r="E36" s="490">
        <v>5201</v>
      </c>
      <c r="F36" s="490">
        <v>7205</v>
      </c>
      <c r="G36" s="490">
        <v>8985</v>
      </c>
      <c r="H36" s="490">
        <v>1062</v>
      </c>
    </row>
    <row r="37" spans="1:8" ht="13.5" thickBot="1" x14ac:dyDescent="0.25">
      <c r="A37" s="58" t="s">
        <v>76</v>
      </c>
      <c r="B37" s="491">
        <f t="shared" si="1"/>
        <v>5059</v>
      </c>
      <c r="C37" s="491">
        <v>487</v>
      </c>
      <c r="D37" s="491">
        <v>1913</v>
      </c>
      <c r="E37" s="491">
        <v>1536</v>
      </c>
      <c r="F37" s="491">
        <v>1123</v>
      </c>
      <c r="G37" s="491"/>
      <c r="H37" s="491"/>
    </row>
    <row r="38" spans="1:8" s="74" customFormat="1" ht="15" customHeight="1" x14ac:dyDescent="0.2">
      <c r="A38" s="373" t="s">
        <v>339</v>
      </c>
      <c r="B38" s="333"/>
      <c r="C38" s="333"/>
      <c r="D38" s="334"/>
      <c r="E38" s="334"/>
      <c r="F38" s="334"/>
      <c r="G38" s="334"/>
      <c r="H38" s="334"/>
    </row>
    <row r="39" spans="1:8" s="74" customFormat="1" ht="15" customHeight="1" x14ac:dyDescent="0.2">
      <c r="A39" s="890" t="s">
        <v>572</v>
      </c>
      <c r="B39" s="890"/>
      <c r="C39" s="890"/>
      <c r="D39" s="890"/>
      <c r="E39" s="890"/>
      <c r="F39" s="890"/>
      <c r="G39" s="890"/>
      <c r="H39" s="890"/>
    </row>
    <row r="40" spans="1:8" s="74" customFormat="1" ht="15" customHeight="1" x14ac:dyDescent="0.2">
      <c r="A40" s="890"/>
      <c r="B40" s="890"/>
      <c r="C40" s="890"/>
      <c r="D40" s="890"/>
      <c r="E40" s="890"/>
      <c r="F40" s="890"/>
      <c r="G40" s="890"/>
      <c r="H40" s="890"/>
    </row>
    <row r="41" spans="1:8" ht="15" customHeight="1" x14ac:dyDescent="0.2">
      <c r="A41" s="392" t="s">
        <v>573</v>
      </c>
      <c r="B41" s="399"/>
      <c r="C41" s="399"/>
      <c r="D41" s="399"/>
      <c r="E41" s="399"/>
      <c r="F41" s="399"/>
      <c r="G41" s="1"/>
      <c r="H41" s="1"/>
    </row>
    <row r="42" spans="1:8" ht="15" customHeight="1" x14ac:dyDescent="0.2">
      <c r="A42" s="395" t="s">
        <v>803</v>
      </c>
      <c r="B42" s="394"/>
      <c r="C42" s="394"/>
      <c r="D42" s="394"/>
      <c r="E42" s="394"/>
      <c r="F42" s="360"/>
      <c r="G42" s="259"/>
      <c r="H42" s="134"/>
    </row>
    <row r="43" spans="1:8" ht="15" customHeight="1" x14ac:dyDescent="0.2">
      <c r="A43" s="397" t="s">
        <v>551</v>
      </c>
      <c r="B43" s="394"/>
      <c r="C43" s="394"/>
      <c r="D43" s="394"/>
      <c r="E43" s="394"/>
      <c r="F43" s="396"/>
      <c r="G43" s="259"/>
      <c r="H43" s="134"/>
    </row>
    <row r="44" spans="1:8" ht="15" customHeight="1" x14ac:dyDescent="0.2">
      <c r="A44" s="397" t="s">
        <v>546</v>
      </c>
      <c r="B44" s="394"/>
      <c r="C44" s="394"/>
      <c r="D44" s="394"/>
      <c r="E44" s="394"/>
      <c r="F44" s="396"/>
      <c r="G44" s="259"/>
      <c r="H44" s="394"/>
    </row>
    <row r="45" spans="1:8" ht="15" customHeight="1" x14ac:dyDescent="0.2">
      <c r="A45" s="397" t="s">
        <v>547</v>
      </c>
      <c r="B45" s="399"/>
      <c r="C45" s="134"/>
      <c r="D45" s="134"/>
      <c r="E45" s="134"/>
      <c r="F45" s="396"/>
      <c r="G45" s="259"/>
      <c r="H45" s="134"/>
    </row>
    <row r="46" spans="1:8" ht="15" customHeight="1" x14ac:dyDescent="0.2">
      <c r="A46" s="397" t="s">
        <v>548</v>
      </c>
      <c r="B46" s="134"/>
      <c r="C46" s="134"/>
      <c r="D46" s="134"/>
      <c r="E46" s="134"/>
      <c r="F46" s="394"/>
      <c r="G46" s="394"/>
      <c r="H46" s="394"/>
    </row>
    <row r="47" spans="1:8" ht="15" customHeight="1" x14ac:dyDescent="0.2">
      <c r="A47" s="397" t="s">
        <v>549</v>
      </c>
      <c r="B47" s="134"/>
      <c r="C47" s="134"/>
      <c r="D47" s="134"/>
      <c r="E47" s="134"/>
      <c r="F47" s="394"/>
      <c r="G47" s="394"/>
      <c r="H47" s="394"/>
    </row>
    <row r="48" spans="1:8" ht="15" customHeight="1" x14ac:dyDescent="0.2">
      <c r="A48" s="397" t="s">
        <v>550</v>
      </c>
      <c r="B48" s="134"/>
      <c r="C48" s="134"/>
      <c r="D48" s="134"/>
      <c r="E48" s="134"/>
      <c r="F48" s="396"/>
      <c r="G48" s="259"/>
      <c r="H48" s="394"/>
    </row>
    <row r="49" spans="1:8" ht="15" customHeight="1" x14ac:dyDescent="0.2">
      <c r="A49" s="13" t="s">
        <v>24</v>
      </c>
      <c r="B49" s="399"/>
      <c r="C49" s="399"/>
      <c r="D49" s="399"/>
      <c r="E49" s="399"/>
      <c r="F49" s="1"/>
      <c r="G49" s="134"/>
      <c r="H49" s="134"/>
    </row>
  </sheetData>
  <mergeCells count="8">
    <mergeCell ref="C6:H6"/>
    <mergeCell ref="A39:H40"/>
    <mergeCell ref="A1:H1"/>
    <mergeCell ref="A2:H2"/>
    <mergeCell ref="A3:H3"/>
    <mergeCell ref="A4:H4"/>
    <mergeCell ref="A5:H5"/>
    <mergeCell ref="A6:A7"/>
  </mergeCells>
  <hyperlinks>
    <hyperlink ref="I2" location="Contenido!A1" display="Contenido"/>
  </hyperlinks>
  <printOptions horizontalCentered="1"/>
  <pageMargins left="0.59055118110236227" right="0.59055118110236227" top="0.39370078740157483" bottom="0.19685039370078741" header="0" footer="0"/>
  <pageSetup scale="92" orientation="landscape" r:id="rId1"/>
  <headerFooter alignWithMargins="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0"/>
  <sheetViews>
    <sheetView showGridLines="0" zoomScaleNormal="100" zoomScaleSheetLayoutView="100" workbookViewId="0">
      <selection activeCell="A10" sqref="A10:XFD10"/>
    </sheetView>
  </sheetViews>
  <sheetFormatPr baseColWidth="10" defaultColWidth="11" defaultRowHeight="12.75" x14ac:dyDescent="0.2"/>
  <cols>
    <col min="1" max="1" width="19.875" style="62" customWidth="1"/>
    <col min="2" max="8" width="8.125" style="67" customWidth="1"/>
    <col min="9" max="16384" width="11" style="61"/>
  </cols>
  <sheetData>
    <row r="1" spans="1:9" ht="15" x14ac:dyDescent="0.25">
      <c r="A1" s="791" t="s">
        <v>817</v>
      </c>
      <c r="B1" s="791"/>
      <c r="C1" s="791"/>
      <c r="D1" s="791"/>
      <c r="E1" s="791"/>
      <c r="F1" s="791"/>
      <c r="G1" s="791"/>
      <c r="H1" s="791"/>
    </row>
    <row r="2" spans="1:9" ht="15" customHeight="1" x14ac:dyDescent="0.25">
      <c r="A2" s="791" t="s">
        <v>563</v>
      </c>
      <c r="B2" s="791"/>
      <c r="C2" s="791"/>
      <c r="D2" s="791"/>
      <c r="E2" s="791"/>
      <c r="F2" s="791"/>
      <c r="G2" s="791"/>
      <c r="H2" s="791"/>
      <c r="I2" s="353" t="s">
        <v>612</v>
      </c>
    </row>
    <row r="3" spans="1:9" ht="15" customHeight="1" x14ac:dyDescent="0.25">
      <c r="A3" s="791" t="s">
        <v>564</v>
      </c>
      <c r="B3" s="791"/>
      <c r="C3" s="791"/>
      <c r="D3" s="791"/>
      <c r="E3" s="791"/>
      <c r="F3" s="791"/>
      <c r="G3" s="791"/>
      <c r="H3" s="791"/>
    </row>
    <row r="4" spans="1:9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</row>
    <row r="5" spans="1:9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</row>
    <row r="6" spans="1:9" x14ac:dyDescent="0.2">
      <c r="A6" s="894" t="s">
        <v>574</v>
      </c>
      <c r="B6" s="894"/>
      <c r="C6" s="894"/>
      <c r="D6" s="894"/>
      <c r="E6" s="894"/>
      <c r="F6" s="894"/>
      <c r="G6" s="894"/>
      <c r="H6" s="894"/>
    </row>
    <row r="7" spans="1:9" s="470" customFormat="1" ht="15.75" customHeight="1" x14ac:dyDescent="0.25">
      <c r="A7" s="888" t="s">
        <v>49</v>
      </c>
      <c r="B7" s="468"/>
      <c r="C7" s="882" t="s">
        <v>565</v>
      </c>
      <c r="D7" s="882"/>
      <c r="E7" s="882"/>
      <c r="F7" s="882"/>
      <c r="G7" s="882"/>
      <c r="H7" s="882"/>
    </row>
    <row r="8" spans="1:9" s="470" customFormat="1" ht="31.5" customHeight="1" x14ac:dyDescent="0.25">
      <c r="A8" s="888"/>
      <c r="B8" s="471" t="s">
        <v>0</v>
      </c>
      <c r="C8" s="467" t="s">
        <v>571</v>
      </c>
      <c r="D8" s="467" t="s">
        <v>607</v>
      </c>
      <c r="E8" s="467" t="s">
        <v>608</v>
      </c>
      <c r="F8" s="467" t="s">
        <v>609</v>
      </c>
      <c r="G8" s="467" t="s">
        <v>610</v>
      </c>
      <c r="H8" s="467" t="s">
        <v>611</v>
      </c>
    </row>
    <row r="9" spans="1:9" ht="6.75" customHeight="1" x14ac:dyDescent="0.2">
      <c r="A9" s="64"/>
      <c r="B9" s="161"/>
      <c r="C9" s="161"/>
      <c r="D9" s="161"/>
      <c r="E9" s="161"/>
      <c r="F9" s="161"/>
      <c r="G9" s="161"/>
      <c r="H9" s="161"/>
    </row>
    <row r="10" spans="1:9" s="169" customFormat="1" x14ac:dyDescent="0.2">
      <c r="A10" s="55" t="s">
        <v>0</v>
      </c>
      <c r="B10" s="772">
        <f>SUM(C10:H10)</f>
        <v>100.00000000000001</v>
      </c>
      <c r="C10" s="772">
        <f>+'156'!C9/'156'!$B9*100</f>
        <v>3.2537314580561811</v>
      </c>
      <c r="D10" s="772">
        <f>+'156'!D9/'156'!$B9*100</f>
        <v>11.263966534146398</v>
      </c>
      <c r="E10" s="772">
        <f>+'156'!E9/'156'!$B9*100</f>
        <v>17.516321524418846</v>
      </c>
      <c r="F10" s="772">
        <f>+'156'!F9/'156'!$B9*100</f>
        <v>21.150504064040359</v>
      </c>
      <c r="G10" s="772">
        <f>+'156'!G9/'156'!$B9*100</f>
        <v>29.310689541151774</v>
      </c>
      <c r="H10" s="772">
        <f>+'156'!H9/'156'!$B9*100</f>
        <v>17.504786878186447</v>
      </c>
    </row>
    <row r="11" spans="1:9" x14ac:dyDescent="0.2">
      <c r="A11" s="56"/>
      <c r="B11" s="161"/>
      <c r="C11" s="161"/>
      <c r="D11" s="161"/>
      <c r="E11" s="161"/>
      <c r="F11" s="161"/>
      <c r="G11" s="161"/>
      <c r="H11" s="161"/>
    </row>
    <row r="12" spans="1:9" x14ac:dyDescent="0.2">
      <c r="A12" s="54" t="s">
        <v>54</v>
      </c>
      <c r="B12" s="341">
        <f>SUM(C12:H12)</f>
        <v>100</v>
      </c>
      <c r="C12" s="341">
        <f>+'156'!C11/'156'!$B11*100</f>
        <v>0</v>
      </c>
      <c r="D12" s="341">
        <f>+'156'!D11/'156'!$B11*100</f>
        <v>0</v>
      </c>
      <c r="E12" s="341">
        <f>+'156'!E11/'156'!$B11*100</f>
        <v>3.6850857963564896</v>
      </c>
      <c r="F12" s="341">
        <f>+'156'!F11/'156'!$B11*100</f>
        <v>9.3809055862121102</v>
      </c>
      <c r="G12" s="341">
        <f>+'156'!G11/'156'!$B11*100</f>
        <v>45.007181192833926</v>
      </c>
      <c r="H12" s="341">
        <f>+'156'!H11/'156'!$B11*100</f>
        <v>41.926827424597477</v>
      </c>
    </row>
    <row r="13" spans="1:9" x14ac:dyDescent="0.2">
      <c r="A13" s="54" t="s">
        <v>61</v>
      </c>
      <c r="B13" s="341">
        <f t="shared" ref="B13:B38" si="0">SUM(C13:H13)</f>
        <v>100</v>
      </c>
      <c r="C13" s="341">
        <f>+'156'!C12/'156'!$B12*100</f>
        <v>1.3160780872998466E-2</v>
      </c>
      <c r="D13" s="341">
        <f>+'156'!D12/'156'!$B12*100</f>
        <v>0</v>
      </c>
      <c r="E13" s="341">
        <f>+'156'!E12/'156'!$B12*100</f>
        <v>4.6545295020837898</v>
      </c>
      <c r="F13" s="341">
        <f>+'156'!F12/'156'!$B12*100</f>
        <v>13.059881552972143</v>
      </c>
      <c r="G13" s="341">
        <f>+'156'!G12/'156'!$B12*100</f>
        <v>44.610660232507129</v>
      </c>
      <c r="H13" s="341">
        <f>+'156'!H12/'156'!$B12*100</f>
        <v>37.661767931563936</v>
      </c>
    </row>
    <row r="14" spans="1:9" x14ac:dyDescent="0.2">
      <c r="A14" s="54" t="s">
        <v>31</v>
      </c>
      <c r="B14" s="341">
        <f t="shared" si="0"/>
        <v>100</v>
      </c>
      <c r="C14" s="341">
        <f>+'156'!C13/'156'!$B13*100</f>
        <v>3.3783783783783786E-2</v>
      </c>
      <c r="D14" s="341">
        <f>+'156'!D13/'156'!$B13*100</f>
        <v>0.29983108108108109</v>
      </c>
      <c r="E14" s="341">
        <f>+'156'!E13/'156'!$B13*100</f>
        <v>3.6275337837837838</v>
      </c>
      <c r="F14" s="341">
        <f>+'156'!F13/'156'!$B13*100</f>
        <v>11.47804054054054</v>
      </c>
      <c r="G14" s="341">
        <f>+'156'!G13/'156'!$B13*100</f>
        <v>29.273648648648649</v>
      </c>
      <c r="H14" s="341">
        <f>+'156'!H13/'156'!$B13*100</f>
        <v>55.287162162162161</v>
      </c>
    </row>
    <row r="15" spans="1:9" x14ac:dyDescent="0.2">
      <c r="A15" s="54" t="s">
        <v>62</v>
      </c>
      <c r="B15" s="341">
        <f t="shared" si="0"/>
        <v>100</v>
      </c>
      <c r="C15" s="341">
        <f>+'156'!C14/'156'!$B14*100</f>
        <v>1.5798828253571193</v>
      </c>
      <c r="D15" s="341">
        <f>+'156'!D14/'156'!$B14*100</f>
        <v>3.8213415838325329</v>
      </c>
      <c r="E15" s="341">
        <f>+'156'!E14/'156'!$B14*100</f>
        <v>9.3739714304522401</v>
      </c>
      <c r="F15" s="341">
        <f>+'156'!F14/'156'!$B14*100</f>
        <v>9.7426107563689026</v>
      </c>
      <c r="G15" s="341">
        <f>+'156'!G14/'156'!$B14*100</f>
        <v>28.61891909683365</v>
      </c>
      <c r="H15" s="341">
        <f>+'156'!H14/'156'!$B14*100</f>
        <v>46.86327430715555</v>
      </c>
    </row>
    <row r="16" spans="1:9" x14ac:dyDescent="0.2">
      <c r="A16" s="54" t="s">
        <v>63</v>
      </c>
      <c r="B16" s="341">
        <f t="shared" si="0"/>
        <v>100</v>
      </c>
      <c r="C16" s="341">
        <f>+'156'!C15/'156'!$B15*100</f>
        <v>8.9101239669421481</v>
      </c>
      <c r="D16" s="341">
        <f>+'156'!D15/'156'!$B15*100</f>
        <v>17.084194214876032</v>
      </c>
      <c r="E16" s="341">
        <f>+'156'!E15/'156'!$B15*100</f>
        <v>28.383264462809915</v>
      </c>
      <c r="F16" s="341">
        <f>+'156'!F15/'156'!$B15*100</f>
        <v>28.486570247933884</v>
      </c>
      <c r="G16" s="341">
        <f>+'156'!G15/'156'!$B15*100</f>
        <v>5.4235537190082646</v>
      </c>
      <c r="H16" s="341">
        <f>+'156'!H15/'156'!$B15*100</f>
        <v>11.712293388429753</v>
      </c>
    </row>
    <row r="17" spans="1:8" x14ac:dyDescent="0.2">
      <c r="A17" s="54" t="s">
        <v>64</v>
      </c>
      <c r="B17" s="341">
        <f t="shared" si="0"/>
        <v>100</v>
      </c>
      <c r="C17" s="341">
        <f>+'156'!C16/'156'!$B16*100</f>
        <v>6.6496163682864458</v>
      </c>
      <c r="D17" s="341">
        <f>+'156'!D16/'156'!$B16*100</f>
        <v>22.405157715260017</v>
      </c>
      <c r="E17" s="341">
        <f>+'156'!E16/'156'!$B16*100</f>
        <v>23.438832054560955</v>
      </c>
      <c r="F17" s="341">
        <f>+'156'!F16/'156'!$B16*100</f>
        <v>28.324808184143222</v>
      </c>
      <c r="G17" s="341">
        <f>+'156'!G16/'156'!$B16*100</f>
        <v>19.181585677749361</v>
      </c>
      <c r="H17" s="341">
        <f>+'156'!H16/'156'!$B16*100</f>
        <v>0</v>
      </c>
    </row>
    <row r="18" spans="1:8" x14ac:dyDescent="0.2">
      <c r="A18" s="54" t="s">
        <v>84</v>
      </c>
      <c r="B18" s="341">
        <f t="shared" si="0"/>
        <v>99.999999999999986</v>
      </c>
      <c r="C18" s="341">
        <f>+'156'!C17/'156'!$B17*100</f>
        <v>11.330255979857323</v>
      </c>
      <c r="D18" s="341">
        <f>+'156'!D17/'156'!$B17*100</f>
        <v>26.940830885438523</v>
      </c>
      <c r="E18" s="341">
        <f>+'156'!E17/'156'!$B17*100</f>
        <v>18.757868233319343</v>
      </c>
      <c r="F18" s="341">
        <f>+'156'!F17/'156'!$B17*100</f>
        <v>23.038187159043222</v>
      </c>
      <c r="G18" s="341">
        <f>+'156'!G17/'156'!$B17*100</f>
        <v>19.932857742341586</v>
      </c>
      <c r="H18" s="341">
        <f>+'156'!H17/'156'!$B17*100</f>
        <v>0</v>
      </c>
    </row>
    <row r="19" spans="1:8" x14ac:dyDescent="0.2">
      <c r="A19" s="54" t="s">
        <v>55</v>
      </c>
      <c r="B19" s="341">
        <f t="shared" si="0"/>
        <v>100</v>
      </c>
      <c r="C19" s="341">
        <f>+'156'!C18/'156'!$B18*100</f>
        <v>0.33011789924973206</v>
      </c>
      <c r="D19" s="341">
        <f>+'156'!D18/'156'!$B18*100</f>
        <v>3.0160771704180065</v>
      </c>
      <c r="E19" s="341">
        <f>+'156'!E18/'156'!$B18*100</f>
        <v>15.794212218649516</v>
      </c>
      <c r="F19" s="341">
        <f>+'156'!F18/'156'!$B18*100</f>
        <v>25.061093247588424</v>
      </c>
      <c r="G19" s="341">
        <f>+'156'!G18/'156'!$B18*100</f>
        <v>31.517684887459808</v>
      </c>
      <c r="H19" s="341">
        <f>+'156'!H18/'156'!$B18*100</f>
        <v>24.280814576634512</v>
      </c>
    </row>
    <row r="20" spans="1:8" x14ac:dyDescent="0.2">
      <c r="A20" s="54" t="s">
        <v>65</v>
      </c>
      <c r="B20" s="341">
        <f t="shared" si="0"/>
        <v>100</v>
      </c>
      <c r="C20" s="341">
        <f>+'156'!C19/'156'!$B19*100</f>
        <v>1.5914511098880941</v>
      </c>
      <c r="D20" s="341">
        <f>+'156'!D19/'156'!$B19*100</f>
        <v>10.874151531829023</v>
      </c>
      <c r="E20" s="341">
        <f>+'156'!E19/'156'!$B19*100</f>
        <v>28.646119977985691</v>
      </c>
      <c r="F20" s="341">
        <f>+'156'!F19/'156'!$B19*100</f>
        <v>33.296642817831589</v>
      </c>
      <c r="G20" s="341">
        <f>+'156'!G19/'156'!$B19*100</f>
        <v>25.591634562465604</v>
      </c>
      <c r="H20" s="341">
        <f>+'156'!H19/'156'!$B19*100</f>
        <v>0</v>
      </c>
    </row>
    <row r="21" spans="1:8" x14ac:dyDescent="0.2">
      <c r="A21" s="54" t="s">
        <v>66</v>
      </c>
      <c r="B21" s="341">
        <f t="shared" si="0"/>
        <v>100</v>
      </c>
      <c r="C21" s="341">
        <f>+'156'!C20/'156'!$B20*100</f>
        <v>3.3589943199838537</v>
      </c>
      <c r="D21" s="341">
        <f>+'156'!D20/'156'!$B20*100</f>
        <v>14.880489000374824</v>
      </c>
      <c r="E21" s="341">
        <f>+'156'!E20/'156'!$B20*100</f>
        <v>28.748954819363952</v>
      </c>
      <c r="F21" s="341">
        <f>+'156'!F20/'156'!$B20*100</f>
        <v>29.051696796701552</v>
      </c>
      <c r="G21" s="341">
        <f>+'156'!G20/'156'!$B20*100</f>
        <v>23.959865063575815</v>
      </c>
      <c r="H21" s="341">
        <f>+'156'!H20/'156'!$B20*100</f>
        <v>0</v>
      </c>
    </row>
    <row r="22" spans="1:8" x14ac:dyDescent="0.2">
      <c r="A22" s="54" t="s">
        <v>67</v>
      </c>
      <c r="B22" s="341">
        <f t="shared" si="0"/>
        <v>99.999999999999986</v>
      </c>
      <c r="C22" s="341">
        <f>+'156'!C21/'156'!$B21*100</f>
        <v>8.1717221945963878</v>
      </c>
      <c r="D22" s="341">
        <f>+'156'!D21/'156'!$B21*100</f>
        <v>34.692524448864575</v>
      </c>
      <c r="E22" s="341">
        <f>+'156'!E21/'156'!$B21*100</f>
        <v>32.662025526272167</v>
      </c>
      <c r="F22" s="341">
        <f>+'156'!F21/'156'!$B21*100</f>
        <v>16.434609646941819</v>
      </c>
      <c r="G22" s="341">
        <f>+'156'!G21/'156'!$B21*100</f>
        <v>8.039118183325046</v>
      </c>
      <c r="H22" s="341">
        <f>+'156'!H21/'156'!$B21*100</f>
        <v>0</v>
      </c>
    </row>
    <row r="23" spans="1:8" x14ac:dyDescent="0.2">
      <c r="A23" s="53" t="s">
        <v>32</v>
      </c>
      <c r="B23" s="341">
        <f t="shared" si="0"/>
        <v>100</v>
      </c>
      <c r="C23" s="341">
        <f>+'156'!C22/'156'!$B22*100</f>
        <v>0.6990014265335236</v>
      </c>
      <c r="D23" s="341">
        <f>+'156'!D22/'156'!$B22*100</f>
        <v>4.1749881122206371</v>
      </c>
      <c r="E23" s="341">
        <f>+'156'!E22/'156'!$B22*100</f>
        <v>8.1122206371849739</v>
      </c>
      <c r="F23" s="341">
        <f>+'156'!F22/'156'!$B22*100</f>
        <v>17.068473609129814</v>
      </c>
      <c r="G23" s="341">
        <f>+'156'!G22/'156'!$B22*100</f>
        <v>41.569186875891582</v>
      </c>
      <c r="H23" s="341">
        <f>+'156'!H22/'156'!$B22*100</f>
        <v>28.376129339039469</v>
      </c>
    </row>
    <row r="24" spans="1:8" x14ac:dyDescent="0.2">
      <c r="A24" s="54" t="s">
        <v>68</v>
      </c>
      <c r="B24" s="341">
        <f t="shared" si="0"/>
        <v>100</v>
      </c>
      <c r="C24" s="341">
        <f>+'156'!C23/'156'!$B23*100</f>
        <v>10.615188799321171</v>
      </c>
      <c r="D24" s="341">
        <f>+'156'!D23/'156'!$B23*100</f>
        <v>29.75816716164616</v>
      </c>
      <c r="E24" s="341">
        <f>+'156'!E23/'156'!$B23*100</f>
        <v>27.925328807806533</v>
      </c>
      <c r="F24" s="341">
        <f>+'156'!F23/'156'!$B23*100</f>
        <v>18.862961391599491</v>
      </c>
      <c r="G24" s="341">
        <f>+'156'!G23/'156'!$B23*100</f>
        <v>12.838353839626643</v>
      </c>
      <c r="H24" s="341">
        <f>+'156'!H23/'156'!$B23*100</f>
        <v>0</v>
      </c>
    </row>
    <row r="25" spans="1:8" x14ac:dyDescent="0.2">
      <c r="A25" s="54" t="s">
        <v>33</v>
      </c>
      <c r="B25" s="341">
        <f t="shared" si="0"/>
        <v>100</v>
      </c>
      <c r="C25" s="341">
        <f>+'156'!C24/'156'!$B24*100</f>
        <v>0.28729674495749785</v>
      </c>
      <c r="D25" s="341">
        <f>+'156'!D24/'156'!$B24*100</f>
        <v>1.5993839410005035</v>
      </c>
      <c r="E25" s="341">
        <f>+'156'!E24/'156'!$B24*100</f>
        <v>4.6885644048218458</v>
      </c>
      <c r="F25" s="341">
        <f>+'156'!F24/'156'!$B24*100</f>
        <v>23.306578206912892</v>
      </c>
      <c r="G25" s="341">
        <f>+'156'!G24/'156'!$B24*100</f>
        <v>43.08562627728579</v>
      </c>
      <c r="H25" s="341">
        <f>+'156'!H24/'156'!$B24*100</f>
        <v>27.032550425021473</v>
      </c>
    </row>
    <row r="26" spans="1:8" x14ac:dyDescent="0.2">
      <c r="A26" s="54" t="s">
        <v>218</v>
      </c>
      <c r="B26" s="341">
        <f t="shared" si="0"/>
        <v>100</v>
      </c>
      <c r="C26" s="341">
        <f>+'156'!C25/'156'!$B25*100</f>
        <v>5.323432047955623</v>
      </c>
      <c r="D26" s="341">
        <f>+'156'!D25/'156'!$B25*100</f>
        <v>18.117562852285946</v>
      </c>
      <c r="E26" s="341">
        <f>+'156'!E25/'156'!$B25*100</f>
        <v>34.678357340968056</v>
      </c>
      <c r="F26" s="341">
        <f>+'156'!F25/'156'!$B25*100</f>
        <v>17.240762279681487</v>
      </c>
      <c r="G26" s="341">
        <f>+'156'!G25/'156'!$B25*100</f>
        <v>24.639885479108884</v>
      </c>
      <c r="H26" s="341">
        <f>+'156'!H25/'156'!$B25*100</f>
        <v>0</v>
      </c>
    </row>
    <row r="27" spans="1:8" x14ac:dyDescent="0.2">
      <c r="A27" s="54" t="s">
        <v>56</v>
      </c>
      <c r="B27" s="341">
        <f t="shared" si="0"/>
        <v>100.00000000000001</v>
      </c>
      <c r="C27" s="341">
        <f>+'156'!C26/'156'!$B26*100</f>
        <v>2.7553938133610605</v>
      </c>
      <c r="D27" s="341">
        <f>+'156'!D26/'156'!$B26*100</f>
        <v>9.3709383935534181</v>
      </c>
      <c r="E27" s="341">
        <f>+'156'!E26/'156'!$B26*100</f>
        <v>14.901221731219133</v>
      </c>
      <c r="F27" s="341">
        <f>+'156'!F26/'156'!$B26*100</f>
        <v>20.295035092279697</v>
      </c>
      <c r="G27" s="341">
        <f>+'156'!G26/'156'!$B26*100</f>
        <v>22.887964647777491</v>
      </c>
      <c r="H27" s="341">
        <f>+'156'!H26/'156'!$B26*100</f>
        <v>29.789446321809205</v>
      </c>
    </row>
    <row r="28" spans="1:8" x14ac:dyDescent="0.2">
      <c r="A28" s="54" t="s">
        <v>70</v>
      </c>
      <c r="B28" s="341">
        <f t="shared" si="0"/>
        <v>100</v>
      </c>
      <c r="C28" s="341">
        <f>+'156'!C27/'156'!$B27*100</f>
        <v>12.73871288221658</v>
      </c>
      <c r="D28" s="341">
        <f>+'156'!D27/'156'!$B27*100</f>
        <v>26.581300364278622</v>
      </c>
      <c r="E28" s="341">
        <f>+'156'!E27/'156'!$B27*100</f>
        <v>26.261176730323438</v>
      </c>
      <c r="F28" s="341">
        <f>+'156'!F27/'156'!$B27*100</f>
        <v>11.745225742355668</v>
      </c>
      <c r="G28" s="341">
        <f>+'156'!G27/'156'!$B27*100</f>
        <v>11.833535710343305</v>
      </c>
      <c r="H28" s="341">
        <f>+'156'!H27/'156'!$B27*100</f>
        <v>10.840048570482393</v>
      </c>
    </row>
    <row r="29" spans="1:8" x14ac:dyDescent="0.2">
      <c r="A29" s="54" t="s">
        <v>71</v>
      </c>
      <c r="B29" s="341">
        <f t="shared" si="0"/>
        <v>100</v>
      </c>
      <c r="C29" s="341">
        <f>+'156'!C28/'156'!$B28*100</f>
        <v>1.8965255651646185</v>
      </c>
      <c r="D29" s="341">
        <f>+'156'!D28/'156'!$B28*100</f>
        <v>15.172204521316948</v>
      </c>
      <c r="E29" s="341">
        <f>+'156'!E28/'156'!$B28*100</f>
        <v>25.785161583978152</v>
      </c>
      <c r="F29" s="341">
        <f>+'156'!F28/'156'!$B28*100</f>
        <v>18.19147322105902</v>
      </c>
      <c r="G29" s="341">
        <f>+'156'!G28/'156'!$B28*100</f>
        <v>38.954635108481263</v>
      </c>
      <c r="H29" s="341">
        <f>+'156'!H28/'156'!$B28*100</f>
        <v>0</v>
      </c>
    </row>
    <row r="30" spans="1:8" x14ac:dyDescent="0.2">
      <c r="A30" s="54" t="s">
        <v>57</v>
      </c>
      <c r="B30" s="341">
        <f t="shared" si="0"/>
        <v>100</v>
      </c>
      <c r="C30" s="341">
        <f>+'156'!C29/'156'!$B29*100</f>
        <v>7.6479585833627493</v>
      </c>
      <c r="D30" s="341">
        <f>+'156'!D29/'156'!$B29*100</f>
        <v>20.990704788798681</v>
      </c>
      <c r="E30" s="341">
        <f>+'156'!E29/'156'!$B29*100</f>
        <v>22.379103423932229</v>
      </c>
      <c r="F30" s="341">
        <f>+'156'!F29/'156'!$B29*100</f>
        <v>15.954818213907519</v>
      </c>
      <c r="G30" s="341">
        <f>+'156'!G29/'156'!$B29*100</f>
        <v>33.027414989998825</v>
      </c>
      <c r="H30" s="341">
        <f>+'156'!H29/'156'!$B29*100</f>
        <v>0</v>
      </c>
    </row>
    <row r="31" spans="1:8" x14ac:dyDescent="0.2">
      <c r="A31" s="54" t="s">
        <v>58</v>
      </c>
      <c r="B31" s="341">
        <f t="shared" si="0"/>
        <v>100</v>
      </c>
      <c r="C31" s="341">
        <f>+'156'!C30/'156'!$B30*100</f>
        <v>3.4381500061177044</v>
      </c>
      <c r="D31" s="341">
        <f>+'156'!D30/'156'!$B30*100</f>
        <v>9.3111464578490146</v>
      </c>
      <c r="E31" s="341">
        <f>+'156'!E30/'156'!$B30*100</f>
        <v>15.948855989232841</v>
      </c>
      <c r="F31" s="341">
        <f>+'156'!F30/'156'!$B30*100</f>
        <v>22.83739141074269</v>
      </c>
      <c r="G31" s="341">
        <f>+'156'!G30/'156'!$B30*100</f>
        <v>42.71381377707084</v>
      </c>
      <c r="H31" s="341">
        <f>+'156'!H30/'156'!$B30*100</f>
        <v>5.7506423589869078</v>
      </c>
    </row>
    <row r="32" spans="1:8" x14ac:dyDescent="0.2">
      <c r="A32" s="54" t="s">
        <v>59</v>
      </c>
      <c r="B32" s="341">
        <f t="shared" si="0"/>
        <v>100.00000000000001</v>
      </c>
      <c r="C32" s="341">
        <f>+'156'!C31/'156'!$B31*100</f>
        <v>8.2458770614692654</v>
      </c>
      <c r="D32" s="341">
        <f>+'156'!D31/'156'!$B31*100</f>
        <v>33.090597558363676</v>
      </c>
      <c r="E32" s="341">
        <f>+'156'!E31/'156'!$B31*100</f>
        <v>23.420432640822447</v>
      </c>
      <c r="F32" s="341">
        <f>+'156'!F31/'156'!$B31*100</f>
        <v>28.035982008995504</v>
      </c>
      <c r="G32" s="341">
        <f>+'156'!G31/'156'!$B31*100</f>
        <v>7.207110730349112</v>
      </c>
      <c r="H32" s="341">
        <f>+'156'!H31/'156'!$B31*100</f>
        <v>0</v>
      </c>
    </row>
    <row r="33" spans="1:8" x14ac:dyDescent="0.2">
      <c r="A33" s="54" t="s">
        <v>85</v>
      </c>
      <c r="B33" s="341">
        <f t="shared" si="0"/>
        <v>100</v>
      </c>
      <c r="C33" s="341">
        <f>+'156'!C32/'156'!$B32*100</f>
        <v>5.1507286883609504</v>
      </c>
      <c r="D33" s="341">
        <f>+'156'!D32/'156'!$B32*100</f>
        <v>12.048313036534239</v>
      </c>
      <c r="E33" s="341">
        <f>+'156'!E32/'156'!$B32*100</f>
        <v>29.626671990417247</v>
      </c>
      <c r="F33" s="341">
        <f>+'156'!F32/'156'!$B32*100</f>
        <v>19.814334198442804</v>
      </c>
      <c r="G33" s="341">
        <f>+'156'!G32/'156'!$B32*100</f>
        <v>22.808943900978239</v>
      </c>
      <c r="H33" s="341">
        <f>+'156'!H32/'156'!$B32*100</f>
        <v>10.551008185266522</v>
      </c>
    </row>
    <row r="34" spans="1:8" x14ac:dyDescent="0.2">
      <c r="A34" s="54" t="s">
        <v>72</v>
      </c>
      <c r="B34" s="341">
        <f t="shared" si="0"/>
        <v>100</v>
      </c>
      <c r="C34" s="341">
        <f>+'156'!C33/'156'!$B33*100</f>
        <v>15.586023883237504</v>
      </c>
      <c r="D34" s="341">
        <f>+'156'!D33/'156'!$B33*100</f>
        <v>30.375939849624061</v>
      </c>
      <c r="E34" s="341">
        <f>+'156'!E33/'156'!$B33*100</f>
        <v>28.040689960194605</v>
      </c>
      <c r="F34" s="341">
        <f>+'156'!F33/'156'!$B33*100</f>
        <v>20.566121185316234</v>
      </c>
      <c r="G34" s="341">
        <f>+'156'!G33/'156'!$B33*100</f>
        <v>5.4312251216275982</v>
      </c>
      <c r="H34" s="341">
        <f>+'156'!H33/'156'!$B33*100</f>
        <v>0</v>
      </c>
    </row>
    <row r="35" spans="1:8" x14ac:dyDescent="0.2">
      <c r="A35" s="54" t="s">
        <v>73</v>
      </c>
      <c r="B35" s="341">
        <f t="shared" si="0"/>
        <v>100</v>
      </c>
      <c r="C35" s="341">
        <f>+'156'!C34/'156'!$B34*100</f>
        <v>8.2416107382550337</v>
      </c>
      <c r="D35" s="341">
        <f>+'156'!D34/'156'!$B34*100</f>
        <v>32.590604026845639</v>
      </c>
      <c r="E35" s="341">
        <f>+'156'!E34/'156'!$B34*100</f>
        <v>16.590604026845636</v>
      </c>
      <c r="F35" s="341">
        <f>+'156'!F34/'156'!$B34*100</f>
        <v>42.577181208053695</v>
      </c>
      <c r="G35" s="341">
        <f>+'156'!G34/'156'!$B34*100</f>
        <v>0</v>
      </c>
      <c r="H35" s="341">
        <f>+'156'!H34/'156'!$B34*100</f>
        <v>0</v>
      </c>
    </row>
    <row r="36" spans="1:8" x14ac:dyDescent="0.2">
      <c r="A36" s="54" t="s">
        <v>74</v>
      </c>
      <c r="B36" s="341">
        <f t="shared" si="0"/>
        <v>100</v>
      </c>
      <c r="C36" s="341">
        <f>+'156'!C35/'156'!$B35*100</f>
        <v>2.5867154318074563</v>
      </c>
      <c r="D36" s="341">
        <f>+'156'!D35/'156'!$B35*100</f>
        <v>9.0018876828692775</v>
      </c>
      <c r="E36" s="341">
        <f>+'156'!E35/'156'!$B35*100</f>
        <v>22.846861727229825</v>
      </c>
      <c r="F36" s="341">
        <f>+'156'!F35/'156'!$B35*100</f>
        <v>26.309579990561588</v>
      </c>
      <c r="G36" s="341">
        <f>+'156'!G35/'156'!$B35*100</f>
        <v>32.98430863614913</v>
      </c>
      <c r="H36" s="341">
        <f>+'156'!H35/'156'!$B35*100</f>
        <v>6.2706465313827273</v>
      </c>
    </row>
    <row r="37" spans="1:8" x14ac:dyDescent="0.2">
      <c r="A37" s="54" t="s">
        <v>75</v>
      </c>
      <c r="B37" s="341">
        <f t="shared" si="0"/>
        <v>99.999999999999986</v>
      </c>
      <c r="C37" s="341">
        <f>+'156'!C36/'156'!$B36*100</f>
        <v>2.0355656451002648</v>
      </c>
      <c r="D37" s="341">
        <f>+'156'!D36/'156'!$B36*100</f>
        <v>13.011729095724556</v>
      </c>
      <c r="E37" s="341">
        <f>+'156'!E36/'156'!$B36*100</f>
        <v>19.678395762391222</v>
      </c>
      <c r="F37" s="341">
        <f>+'156'!F36/'156'!$B36*100</f>
        <v>27.26068861142641</v>
      </c>
      <c r="G37" s="341">
        <f>+'156'!G36/'156'!$B36*100</f>
        <v>33.995459704880815</v>
      </c>
      <c r="H37" s="341">
        <f>+'156'!H36/'156'!$B36*100</f>
        <v>4.0181611804767305</v>
      </c>
    </row>
    <row r="38" spans="1:8" ht="13.5" thickBot="1" x14ac:dyDescent="0.25">
      <c r="A38" s="58" t="s">
        <v>76</v>
      </c>
      <c r="B38" s="341">
        <f t="shared" si="0"/>
        <v>100</v>
      </c>
      <c r="C38" s="341">
        <f>+'156'!C37/'156'!$B37*100</f>
        <v>9.6264083811029852</v>
      </c>
      <c r="D38" s="341">
        <f>+'156'!D37/'156'!$B37*100</f>
        <v>37.813797193121168</v>
      </c>
      <c r="E38" s="341">
        <f>+'156'!E37/'156'!$B37*100</f>
        <v>30.361731567503458</v>
      </c>
      <c r="F38" s="341">
        <f>+'156'!F37/'156'!$B37*100</f>
        <v>22.198062858272387</v>
      </c>
      <c r="G38" s="341">
        <f>+'156'!G37/'156'!$B37*100</f>
        <v>0</v>
      </c>
      <c r="H38" s="341">
        <f>+'156'!H37/'156'!$B37*100</f>
        <v>0</v>
      </c>
    </row>
    <row r="39" spans="1:8" s="95" customFormat="1" ht="15" customHeight="1" x14ac:dyDescent="0.2">
      <c r="A39" s="342" t="s">
        <v>339</v>
      </c>
      <c r="B39" s="333"/>
      <c r="C39" s="333"/>
      <c r="D39" s="334"/>
      <c r="E39" s="334"/>
      <c r="F39" s="334"/>
      <c r="G39" s="334"/>
      <c r="H39" s="334"/>
    </row>
    <row r="40" spans="1:8" s="95" customFormat="1" ht="15" customHeight="1" x14ac:dyDescent="0.2">
      <c r="A40" s="890" t="s">
        <v>572</v>
      </c>
      <c r="B40" s="890"/>
      <c r="C40" s="890"/>
      <c r="D40" s="890"/>
      <c r="E40" s="890"/>
      <c r="F40" s="890"/>
      <c r="G40" s="890"/>
      <c r="H40" s="890"/>
    </row>
    <row r="41" spans="1:8" s="95" customFormat="1" ht="15" customHeight="1" x14ac:dyDescent="0.2">
      <c r="A41" s="890"/>
      <c r="B41" s="890"/>
      <c r="C41" s="890"/>
      <c r="D41" s="890"/>
      <c r="E41" s="890"/>
      <c r="F41" s="890"/>
      <c r="G41" s="890"/>
      <c r="H41" s="890"/>
    </row>
    <row r="42" spans="1:8" s="134" customFormat="1" ht="15" customHeight="1" x14ac:dyDescent="0.2">
      <c r="A42" s="392" t="s">
        <v>573</v>
      </c>
      <c r="B42" s="399"/>
      <c r="C42" s="399"/>
      <c r="D42" s="399"/>
      <c r="E42" s="399"/>
      <c r="F42" s="399"/>
      <c r="G42" s="1"/>
      <c r="H42" s="1"/>
    </row>
    <row r="43" spans="1:8" s="134" customFormat="1" ht="15" customHeight="1" x14ac:dyDescent="0.2">
      <c r="A43" s="395" t="s">
        <v>803</v>
      </c>
      <c r="B43" s="394"/>
      <c r="C43" s="394"/>
      <c r="D43" s="394"/>
      <c r="E43" s="394"/>
      <c r="F43" s="360"/>
      <c r="G43" s="259"/>
    </row>
    <row r="44" spans="1:8" s="134" customFormat="1" ht="15" customHeight="1" x14ac:dyDescent="0.2">
      <c r="A44" s="397" t="s">
        <v>551</v>
      </c>
      <c r="B44" s="394"/>
      <c r="C44" s="394"/>
      <c r="D44" s="394"/>
      <c r="E44" s="394"/>
      <c r="F44" s="396"/>
      <c r="G44" s="259"/>
    </row>
    <row r="45" spans="1:8" s="134" customFormat="1" ht="15" customHeight="1" x14ac:dyDescent="0.2">
      <c r="A45" s="397" t="s">
        <v>546</v>
      </c>
      <c r="B45" s="394"/>
      <c r="C45" s="394"/>
      <c r="D45" s="394"/>
      <c r="E45" s="394"/>
      <c r="F45" s="396"/>
      <c r="G45" s="259"/>
      <c r="H45" s="394"/>
    </row>
    <row r="46" spans="1:8" s="134" customFormat="1" ht="15" customHeight="1" x14ac:dyDescent="0.2">
      <c r="A46" s="397" t="s">
        <v>547</v>
      </c>
      <c r="B46" s="399"/>
      <c r="F46" s="396"/>
      <c r="G46" s="259"/>
    </row>
    <row r="47" spans="1:8" s="134" customFormat="1" ht="15" customHeight="1" x14ac:dyDescent="0.2">
      <c r="A47" s="397" t="s">
        <v>548</v>
      </c>
      <c r="F47" s="394"/>
      <c r="G47" s="394"/>
      <c r="H47" s="394"/>
    </row>
    <row r="48" spans="1:8" s="134" customFormat="1" ht="15" customHeight="1" x14ac:dyDescent="0.2">
      <c r="A48" s="397" t="s">
        <v>549</v>
      </c>
      <c r="F48" s="394"/>
      <c r="G48" s="394"/>
      <c r="H48" s="394"/>
    </row>
    <row r="49" spans="1:8" s="134" customFormat="1" ht="15" customHeight="1" x14ac:dyDescent="0.2">
      <c r="A49" s="397" t="s">
        <v>550</v>
      </c>
      <c r="F49" s="396"/>
      <c r="G49" s="259"/>
      <c r="H49" s="394"/>
    </row>
    <row r="50" spans="1:8" s="134" customFormat="1" ht="15" customHeight="1" x14ac:dyDescent="0.2">
      <c r="A50" s="13" t="s">
        <v>24</v>
      </c>
      <c r="B50" s="399"/>
      <c r="C50" s="399"/>
      <c r="D50" s="399"/>
      <c r="E50" s="399"/>
      <c r="F50" s="1"/>
    </row>
  </sheetData>
  <mergeCells count="9">
    <mergeCell ref="A40:H41"/>
    <mergeCell ref="A5:H5"/>
    <mergeCell ref="A1:H1"/>
    <mergeCell ref="A2:H2"/>
    <mergeCell ref="A3:H3"/>
    <mergeCell ref="A4:H4"/>
    <mergeCell ref="A6:H6"/>
    <mergeCell ref="A7:A8"/>
    <mergeCell ref="C7:H7"/>
  </mergeCells>
  <conditionalFormatting sqref="B10:H38">
    <cfRule type="cellIs" dxfId="7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39370078740157483" bottom="0.19685039370078741" header="0" footer="0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38"/>
  <sheetViews>
    <sheetView showGridLines="0" zoomScaleNormal="100" zoomScaleSheetLayoutView="100" workbookViewId="0">
      <selection sqref="A1:M1"/>
    </sheetView>
  </sheetViews>
  <sheetFormatPr baseColWidth="10" defaultColWidth="11" defaultRowHeight="12.75" x14ac:dyDescent="0.2"/>
  <cols>
    <col min="1" max="1" width="16.5" style="62" customWidth="1"/>
    <col min="2" max="10" width="9.25" style="493" customWidth="1"/>
    <col min="11" max="15" width="11" style="483"/>
    <col min="16" max="16384" width="11" style="61"/>
  </cols>
  <sheetData>
    <row r="1" spans="1:15" ht="15" x14ac:dyDescent="0.25">
      <c r="A1" s="791" t="s">
        <v>960</v>
      </c>
      <c r="B1" s="791"/>
      <c r="C1" s="791"/>
      <c r="D1" s="791"/>
      <c r="E1" s="791"/>
      <c r="F1" s="791"/>
      <c r="G1" s="791"/>
      <c r="H1" s="791"/>
      <c r="I1" s="791"/>
      <c r="J1" s="791"/>
    </row>
    <row r="2" spans="1:15" ht="15" customHeight="1" x14ac:dyDescent="0.25">
      <c r="A2" s="786" t="s">
        <v>23</v>
      </c>
      <c r="B2" s="786"/>
      <c r="C2" s="786"/>
      <c r="D2" s="786"/>
      <c r="E2" s="786"/>
      <c r="F2" s="786"/>
      <c r="G2" s="786"/>
      <c r="H2" s="786"/>
      <c r="I2" s="786"/>
      <c r="J2" s="786"/>
      <c r="K2" s="484" t="s">
        <v>612</v>
      </c>
    </row>
    <row r="3" spans="1:15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5" ht="15" x14ac:dyDescent="0.25">
      <c r="A4" s="791" t="s">
        <v>184</v>
      </c>
      <c r="B4" s="791"/>
      <c r="C4" s="791"/>
      <c r="D4" s="791"/>
      <c r="E4" s="791"/>
      <c r="F4" s="791"/>
      <c r="G4" s="791"/>
      <c r="H4" s="791"/>
      <c r="I4" s="791"/>
      <c r="J4" s="791"/>
    </row>
    <row r="5" spans="1:15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</row>
    <row r="6" spans="1:15" s="470" customFormat="1" ht="15.75" customHeight="1" x14ac:dyDescent="0.25">
      <c r="A6" s="793" t="s">
        <v>30</v>
      </c>
      <c r="B6" s="498"/>
      <c r="C6" s="498"/>
      <c r="D6" s="498"/>
      <c r="E6" s="794" t="s">
        <v>104</v>
      </c>
      <c r="F6" s="794"/>
      <c r="G6" s="794"/>
      <c r="H6" s="794"/>
      <c r="I6" s="794"/>
      <c r="J6" s="498"/>
      <c r="K6" s="485"/>
      <c r="L6" s="485"/>
      <c r="M6" s="485"/>
      <c r="N6" s="485"/>
      <c r="O6" s="485"/>
    </row>
    <row r="7" spans="1:15" s="470" customFormat="1" ht="27.75" x14ac:dyDescent="0.25">
      <c r="A7" s="793"/>
      <c r="B7" s="499" t="s">
        <v>0</v>
      </c>
      <c r="C7" s="487" t="s">
        <v>585</v>
      </c>
      <c r="D7" s="486" t="s">
        <v>6</v>
      </c>
      <c r="E7" s="486" t="s">
        <v>586</v>
      </c>
      <c r="F7" s="487" t="s">
        <v>215</v>
      </c>
      <c r="G7" s="487" t="s">
        <v>183</v>
      </c>
      <c r="H7" s="487" t="s">
        <v>216</v>
      </c>
      <c r="I7" s="488" t="s">
        <v>186</v>
      </c>
      <c r="J7" s="488" t="s">
        <v>587</v>
      </c>
      <c r="K7" s="485"/>
      <c r="L7" s="485"/>
      <c r="M7" s="485"/>
      <c r="N7" s="485"/>
      <c r="O7" s="485"/>
    </row>
    <row r="8" spans="1:15" x14ac:dyDescent="0.2">
      <c r="A8" s="64"/>
      <c r="B8" s="489"/>
      <c r="C8" s="489"/>
      <c r="D8" s="489"/>
      <c r="E8" s="489"/>
      <c r="F8" s="489"/>
      <c r="G8" s="489"/>
      <c r="H8" s="489"/>
      <c r="I8" s="489"/>
      <c r="J8" s="489"/>
    </row>
    <row r="9" spans="1:15" s="169" customFormat="1" ht="15" customHeight="1" x14ac:dyDescent="0.2">
      <c r="A9" s="55" t="s">
        <v>0</v>
      </c>
      <c r="B9" s="552">
        <f>+C9+D9+E9+J9</f>
        <v>81453</v>
      </c>
      <c r="C9" s="552">
        <f t="shared" ref="C9:H9" si="0">SUM(C11:C34)</f>
        <v>17454</v>
      </c>
      <c r="D9" s="552">
        <f t="shared" si="0"/>
        <v>36730</v>
      </c>
      <c r="E9" s="552">
        <f t="shared" si="0"/>
        <v>27255</v>
      </c>
      <c r="F9" s="552">
        <f t="shared" si="0"/>
        <v>26367</v>
      </c>
      <c r="G9" s="552">
        <f t="shared" si="0"/>
        <v>820</v>
      </c>
      <c r="H9" s="552">
        <f t="shared" si="0"/>
        <v>68</v>
      </c>
      <c r="I9" s="552"/>
      <c r="J9" s="552">
        <f>SUM(J11:J34)</f>
        <v>14</v>
      </c>
      <c r="K9" s="531"/>
      <c r="L9" s="531"/>
      <c r="M9" s="531"/>
      <c r="N9" s="531"/>
      <c r="O9" s="531"/>
    </row>
    <row r="10" spans="1:15" x14ac:dyDescent="0.2">
      <c r="A10" s="56"/>
      <c r="B10" s="490"/>
      <c r="C10" s="490"/>
      <c r="D10" s="490"/>
      <c r="E10" s="490"/>
      <c r="F10" s="490"/>
      <c r="G10" s="490"/>
      <c r="H10" s="490"/>
      <c r="I10" s="490"/>
      <c r="J10" s="490"/>
    </row>
    <row r="11" spans="1:15" x14ac:dyDescent="0.2">
      <c r="A11" s="54" t="s">
        <v>54</v>
      </c>
      <c r="B11" s="490">
        <f t="shared" ref="B11:B34" si="1">+C11+D11+E11+J11</f>
        <v>9248</v>
      </c>
      <c r="C11" s="490">
        <v>2052</v>
      </c>
      <c r="D11" s="490">
        <v>3671</v>
      </c>
      <c r="E11" s="490">
        <f>SUM(F11:I11)</f>
        <v>3525</v>
      </c>
      <c r="F11" s="490">
        <v>3525</v>
      </c>
      <c r="G11" s="490"/>
      <c r="H11" s="490"/>
      <c r="I11" s="490"/>
      <c r="J11" s="490"/>
    </row>
    <row r="12" spans="1:15" x14ac:dyDescent="0.2">
      <c r="A12" s="54" t="s">
        <v>61</v>
      </c>
      <c r="B12" s="490">
        <f t="shared" si="1"/>
        <v>15007</v>
      </c>
      <c r="C12" s="490">
        <v>3102</v>
      </c>
      <c r="D12" s="490">
        <v>6487</v>
      </c>
      <c r="E12" s="490">
        <f t="shared" ref="E12:E34" si="2">SUM(F12:I12)</f>
        <v>5404</v>
      </c>
      <c r="F12" s="490">
        <v>5336</v>
      </c>
      <c r="G12" s="490"/>
      <c r="H12" s="490">
        <v>68</v>
      </c>
      <c r="I12" s="490"/>
      <c r="J12" s="490">
        <v>14</v>
      </c>
    </row>
    <row r="13" spans="1:15" x14ac:dyDescent="0.2">
      <c r="A13" s="54" t="s">
        <v>31</v>
      </c>
      <c r="B13" s="490">
        <f t="shared" si="1"/>
        <v>10925</v>
      </c>
      <c r="C13" s="490">
        <v>2153</v>
      </c>
      <c r="D13" s="490">
        <v>4542</v>
      </c>
      <c r="E13" s="490">
        <f t="shared" si="2"/>
        <v>4230</v>
      </c>
      <c r="F13" s="490">
        <v>4230</v>
      </c>
      <c r="G13" s="490"/>
      <c r="H13" s="490"/>
      <c r="I13" s="490"/>
      <c r="J13" s="490"/>
    </row>
    <row r="14" spans="1:15" x14ac:dyDescent="0.2">
      <c r="A14" s="54" t="s">
        <v>62</v>
      </c>
      <c r="B14" s="490">
        <f t="shared" si="1"/>
        <v>2760</v>
      </c>
      <c r="C14" s="490">
        <v>607</v>
      </c>
      <c r="D14" s="490">
        <v>1706</v>
      </c>
      <c r="E14" s="490">
        <f t="shared" si="2"/>
        <v>447</v>
      </c>
      <c r="F14" s="490">
        <v>447</v>
      </c>
      <c r="G14" s="490"/>
      <c r="H14" s="490"/>
      <c r="I14" s="490"/>
      <c r="J14" s="490"/>
    </row>
    <row r="15" spans="1:15" x14ac:dyDescent="0.2">
      <c r="A15" s="54" t="s">
        <v>63</v>
      </c>
      <c r="B15" s="490">
        <f t="shared" si="1"/>
        <v>527</v>
      </c>
      <c r="C15" s="490">
        <v>146</v>
      </c>
      <c r="D15" s="490">
        <v>247</v>
      </c>
      <c r="E15" s="490">
        <f t="shared" si="2"/>
        <v>134</v>
      </c>
      <c r="F15" s="490">
        <v>134</v>
      </c>
      <c r="G15" s="490"/>
      <c r="H15" s="490"/>
      <c r="I15" s="490"/>
      <c r="J15" s="490"/>
    </row>
    <row r="16" spans="1:15" x14ac:dyDescent="0.2">
      <c r="A16" s="54" t="s">
        <v>64</v>
      </c>
      <c r="B16" s="490">
        <f t="shared" si="1"/>
        <v>533</v>
      </c>
      <c r="C16" s="490">
        <v>93</v>
      </c>
      <c r="D16" s="490">
        <v>297</v>
      </c>
      <c r="E16" s="490">
        <f t="shared" si="2"/>
        <v>143</v>
      </c>
      <c r="F16" s="490">
        <v>143</v>
      </c>
      <c r="G16" s="490"/>
      <c r="H16" s="490"/>
      <c r="I16" s="490"/>
      <c r="J16" s="490"/>
    </row>
    <row r="17" spans="1:10" x14ac:dyDescent="0.2">
      <c r="A17" s="54" t="s">
        <v>55</v>
      </c>
      <c r="B17" s="490">
        <f t="shared" si="1"/>
        <v>8703</v>
      </c>
      <c r="C17" s="490">
        <v>1984</v>
      </c>
      <c r="D17" s="490">
        <v>3758</v>
      </c>
      <c r="E17" s="490">
        <f t="shared" si="2"/>
        <v>2961</v>
      </c>
      <c r="F17" s="490">
        <v>2961</v>
      </c>
      <c r="G17" s="490"/>
      <c r="H17" s="490"/>
      <c r="I17" s="490"/>
      <c r="J17" s="490"/>
    </row>
    <row r="18" spans="1:10" x14ac:dyDescent="0.2">
      <c r="A18" s="54" t="s">
        <v>65</v>
      </c>
      <c r="B18" s="490">
        <f t="shared" si="1"/>
        <v>1778</v>
      </c>
      <c r="C18" s="490">
        <v>576</v>
      </c>
      <c r="D18" s="490">
        <v>876</v>
      </c>
      <c r="E18" s="490">
        <f t="shared" si="2"/>
        <v>326</v>
      </c>
      <c r="F18" s="490">
        <v>326</v>
      </c>
      <c r="G18" s="490"/>
      <c r="H18" s="490"/>
      <c r="I18" s="490"/>
      <c r="J18" s="490"/>
    </row>
    <row r="19" spans="1:10" x14ac:dyDescent="0.2">
      <c r="A19" s="54" t="s">
        <v>66</v>
      </c>
      <c r="B19" s="490">
        <f t="shared" si="1"/>
        <v>1583</v>
      </c>
      <c r="C19" s="490">
        <v>292</v>
      </c>
      <c r="D19" s="490">
        <v>610</v>
      </c>
      <c r="E19" s="490">
        <f t="shared" si="2"/>
        <v>681</v>
      </c>
      <c r="F19" s="490">
        <v>319</v>
      </c>
      <c r="G19" s="490">
        <v>362</v>
      </c>
      <c r="H19" s="490"/>
      <c r="I19" s="490"/>
      <c r="J19" s="490"/>
    </row>
    <row r="20" spans="1:10" x14ac:dyDescent="0.2">
      <c r="A20" s="53" t="s">
        <v>32</v>
      </c>
      <c r="B20" s="490">
        <f t="shared" si="1"/>
        <v>5472</v>
      </c>
      <c r="C20" s="490">
        <v>1410</v>
      </c>
      <c r="D20" s="490">
        <v>2654</v>
      </c>
      <c r="E20" s="490">
        <f t="shared" si="2"/>
        <v>1408</v>
      </c>
      <c r="F20" s="490">
        <v>1408</v>
      </c>
      <c r="G20" s="490"/>
      <c r="H20" s="490"/>
      <c r="I20" s="490"/>
      <c r="J20" s="490"/>
    </row>
    <row r="21" spans="1:10" x14ac:dyDescent="0.2">
      <c r="A21" s="54" t="s">
        <v>68</v>
      </c>
      <c r="B21" s="490">
        <f t="shared" si="1"/>
        <v>568</v>
      </c>
      <c r="C21" s="490">
        <v>112</v>
      </c>
      <c r="D21" s="490">
        <v>251</v>
      </c>
      <c r="E21" s="490">
        <f t="shared" si="2"/>
        <v>205</v>
      </c>
      <c r="F21" s="490">
        <v>205</v>
      </c>
      <c r="G21" s="490"/>
      <c r="H21" s="490"/>
      <c r="I21" s="490"/>
      <c r="J21" s="490"/>
    </row>
    <row r="22" spans="1:10" x14ac:dyDescent="0.2">
      <c r="A22" s="54" t="s">
        <v>33</v>
      </c>
      <c r="B22" s="490">
        <f t="shared" si="1"/>
        <v>12416</v>
      </c>
      <c r="C22" s="490">
        <v>2900</v>
      </c>
      <c r="D22" s="490">
        <v>5993</v>
      </c>
      <c r="E22" s="490">
        <f t="shared" si="2"/>
        <v>3523</v>
      </c>
      <c r="F22" s="490">
        <v>3065</v>
      </c>
      <c r="G22" s="490">
        <v>458</v>
      </c>
      <c r="H22" s="490"/>
      <c r="I22" s="490"/>
      <c r="J22" s="490"/>
    </row>
    <row r="23" spans="1:10" x14ac:dyDescent="0.2">
      <c r="A23" s="54" t="s">
        <v>218</v>
      </c>
      <c r="B23" s="490">
        <f t="shared" si="1"/>
        <v>98</v>
      </c>
      <c r="C23" s="490">
        <v>16</v>
      </c>
      <c r="D23" s="490">
        <v>33</v>
      </c>
      <c r="E23" s="490">
        <f t="shared" si="2"/>
        <v>49</v>
      </c>
      <c r="F23" s="490">
        <v>49</v>
      </c>
      <c r="G23" s="490"/>
      <c r="H23" s="490"/>
      <c r="I23" s="490"/>
      <c r="J23" s="490"/>
    </row>
    <row r="24" spans="1:10" x14ac:dyDescent="0.2">
      <c r="A24" s="54" t="s">
        <v>56</v>
      </c>
      <c r="B24" s="490">
        <f t="shared" si="1"/>
        <v>1644</v>
      </c>
      <c r="C24" s="490">
        <v>317</v>
      </c>
      <c r="D24" s="490">
        <v>641</v>
      </c>
      <c r="E24" s="490">
        <f t="shared" si="2"/>
        <v>686</v>
      </c>
      <c r="F24" s="490">
        <v>686</v>
      </c>
      <c r="G24" s="490"/>
      <c r="H24" s="490"/>
      <c r="I24" s="490"/>
      <c r="J24" s="490"/>
    </row>
    <row r="25" spans="1:10" x14ac:dyDescent="0.2">
      <c r="A25" s="54" t="s">
        <v>70</v>
      </c>
      <c r="B25" s="490">
        <f t="shared" si="1"/>
        <v>810</v>
      </c>
      <c r="C25" s="490">
        <v>218</v>
      </c>
      <c r="D25" s="490">
        <v>406</v>
      </c>
      <c r="E25" s="490">
        <f t="shared" si="2"/>
        <v>186</v>
      </c>
      <c r="F25" s="490">
        <v>186</v>
      </c>
      <c r="G25" s="490"/>
      <c r="H25" s="490"/>
      <c r="I25" s="490"/>
      <c r="J25" s="490"/>
    </row>
    <row r="26" spans="1:10" x14ac:dyDescent="0.2">
      <c r="A26" s="54" t="s">
        <v>71</v>
      </c>
      <c r="B26" s="490">
        <f t="shared" si="1"/>
        <v>1886</v>
      </c>
      <c r="C26" s="490">
        <v>249</v>
      </c>
      <c r="D26" s="490">
        <v>876</v>
      </c>
      <c r="E26" s="490">
        <f t="shared" si="2"/>
        <v>761</v>
      </c>
      <c r="F26" s="490">
        <v>761</v>
      </c>
      <c r="G26" s="490"/>
      <c r="H26" s="490"/>
      <c r="I26" s="490"/>
      <c r="J26" s="490"/>
    </row>
    <row r="27" spans="1:10" x14ac:dyDescent="0.2">
      <c r="A27" s="54" t="s">
        <v>57</v>
      </c>
      <c r="B27" s="490">
        <f t="shared" si="1"/>
        <v>508</v>
      </c>
      <c r="C27" s="490">
        <v>154</v>
      </c>
      <c r="D27" s="490">
        <v>204</v>
      </c>
      <c r="E27" s="490">
        <f t="shared" si="2"/>
        <v>150</v>
      </c>
      <c r="F27" s="490">
        <v>150</v>
      </c>
      <c r="G27" s="490"/>
      <c r="H27" s="490"/>
      <c r="I27" s="490"/>
      <c r="J27" s="490"/>
    </row>
    <row r="28" spans="1:10" x14ac:dyDescent="0.2">
      <c r="A28" s="54" t="s">
        <v>58</v>
      </c>
      <c r="B28" s="490">
        <f t="shared" si="1"/>
        <v>1708</v>
      </c>
      <c r="C28" s="490">
        <v>275</v>
      </c>
      <c r="D28" s="490">
        <v>844</v>
      </c>
      <c r="E28" s="490">
        <f t="shared" si="2"/>
        <v>589</v>
      </c>
      <c r="F28" s="490">
        <v>589</v>
      </c>
      <c r="G28" s="490"/>
      <c r="H28" s="490"/>
      <c r="I28" s="490"/>
      <c r="J28" s="490"/>
    </row>
    <row r="29" spans="1:10" x14ac:dyDescent="0.2">
      <c r="A29" s="54" t="s">
        <v>59</v>
      </c>
      <c r="B29" s="490">
        <f t="shared" si="1"/>
        <v>442</v>
      </c>
      <c r="C29" s="490">
        <v>20</v>
      </c>
      <c r="D29" s="490">
        <v>181</v>
      </c>
      <c r="E29" s="490">
        <f t="shared" si="2"/>
        <v>241</v>
      </c>
      <c r="F29" s="490">
        <v>241</v>
      </c>
      <c r="G29" s="490"/>
      <c r="H29" s="490"/>
      <c r="I29" s="490"/>
      <c r="J29" s="490"/>
    </row>
    <row r="30" spans="1:10" x14ac:dyDescent="0.2">
      <c r="A30" s="54" t="s">
        <v>85</v>
      </c>
      <c r="B30" s="490">
        <f t="shared" si="1"/>
        <v>928</v>
      </c>
      <c r="C30" s="490">
        <v>177</v>
      </c>
      <c r="D30" s="490">
        <v>454</v>
      </c>
      <c r="E30" s="490">
        <f t="shared" si="2"/>
        <v>297</v>
      </c>
      <c r="F30" s="490">
        <v>297</v>
      </c>
      <c r="G30" s="490"/>
      <c r="H30" s="490"/>
      <c r="I30" s="490"/>
      <c r="J30" s="490"/>
    </row>
    <row r="31" spans="1:10" x14ac:dyDescent="0.2">
      <c r="A31" s="54" t="s">
        <v>72</v>
      </c>
      <c r="B31" s="490">
        <f t="shared" si="1"/>
        <v>231</v>
      </c>
      <c r="C31" s="490">
        <v>46</v>
      </c>
      <c r="D31" s="490">
        <v>130</v>
      </c>
      <c r="E31" s="490">
        <f t="shared" si="2"/>
        <v>55</v>
      </c>
      <c r="F31" s="490">
        <v>55</v>
      </c>
      <c r="G31" s="490"/>
      <c r="H31" s="490"/>
      <c r="I31" s="490"/>
      <c r="J31" s="490"/>
    </row>
    <row r="32" spans="1:10" x14ac:dyDescent="0.2">
      <c r="A32" s="54" t="s">
        <v>73</v>
      </c>
      <c r="B32" s="490">
        <f t="shared" si="1"/>
        <v>319</v>
      </c>
      <c r="C32" s="490">
        <v>33</v>
      </c>
      <c r="D32" s="490">
        <v>175</v>
      </c>
      <c r="E32" s="490">
        <f t="shared" si="2"/>
        <v>111</v>
      </c>
      <c r="F32" s="490">
        <v>111</v>
      </c>
      <c r="G32" s="490"/>
      <c r="H32" s="490"/>
      <c r="I32" s="490"/>
      <c r="J32" s="490"/>
    </row>
    <row r="33" spans="1:10" x14ac:dyDescent="0.2">
      <c r="A33" s="54" t="s">
        <v>74</v>
      </c>
      <c r="B33" s="490">
        <f t="shared" si="1"/>
        <v>1629</v>
      </c>
      <c r="C33" s="490">
        <v>188</v>
      </c>
      <c r="D33" s="490">
        <v>867</v>
      </c>
      <c r="E33" s="490">
        <f t="shared" si="2"/>
        <v>574</v>
      </c>
      <c r="F33" s="490">
        <v>574</v>
      </c>
      <c r="G33" s="490"/>
      <c r="H33" s="490"/>
      <c r="I33" s="490"/>
      <c r="J33" s="490"/>
    </row>
    <row r="34" spans="1:10" ht="13.5" thickBot="1" x14ac:dyDescent="0.25">
      <c r="A34" s="58" t="s">
        <v>75</v>
      </c>
      <c r="B34" s="491">
        <f t="shared" si="1"/>
        <v>1730</v>
      </c>
      <c r="C34" s="491">
        <v>334</v>
      </c>
      <c r="D34" s="491">
        <v>827</v>
      </c>
      <c r="E34" s="491">
        <f t="shared" si="2"/>
        <v>569</v>
      </c>
      <c r="F34" s="491">
        <v>569</v>
      </c>
      <c r="G34" s="491"/>
      <c r="H34" s="491"/>
      <c r="I34" s="491"/>
      <c r="J34" s="491"/>
    </row>
    <row r="35" spans="1:10" ht="15" customHeight="1" x14ac:dyDescent="0.2">
      <c r="A35" s="365" t="s">
        <v>323</v>
      </c>
      <c r="B35" s="422"/>
      <c r="C35" s="422"/>
      <c r="D35" s="422"/>
      <c r="E35" s="422"/>
      <c r="F35" s="422"/>
      <c r="G35" s="422"/>
      <c r="H35" s="422"/>
      <c r="I35" s="422"/>
      <c r="J35" s="422"/>
    </row>
    <row r="36" spans="1:10" ht="15" customHeight="1" x14ac:dyDescent="0.2">
      <c r="A36" s="365" t="s">
        <v>324</v>
      </c>
      <c r="B36" s="422"/>
      <c r="C36" s="422"/>
      <c r="D36" s="422"/>
      <c r="E36" s="422"/>
      <c r="F36" s="422"/>
      <c r="G36" s="422"/>
      <c r="H36" s="422"/>
      <c r="I36" s="422"/>
      <c r="J36" s="422"/>
    </row>
    <row r="37" spans="1:10" ht="27.75" customHeight="1" x14ac:dyDescent="0.2">
      <c r="A37" s="780" t="s">
        <v>806</v>
      </c>
      <c r="B37" s="780"/>
      <c r="C37" s="780"/>
      <c r="D37" s="780"/>
      <c r="E37" s="780"/>
      <c r="F37" s="780"/>
      <c r="G37" s="780"/>
      <c r="H37" s="780"/>
      <c r="I37" s="780"/>
      <c r="J37" s="780"/>
    </row>
    <row r="38" spans="1:10" ht="15" customHeight="1" x14ac:dyDescent="0.2">
      <c r="A38" s="35" t="s">
        <v>24</v>
      </c>
      <c r="B38" s="494"/>
      <c r="C38" s="494"/>
      <c r="D38" s="494"/>
      <c r="E38" s="494"/>
      <c r="F38" s="494"/>
      <c r="G38" s="494"/>
      <c r="H38" s="494"/>
      <c r="I38" s="494"/>
      <c r="J38" s="494"/>
    </row>
  </sheetData>
  <mergeCells count="8">
    <mergeCell ref="A37:J37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2" formulaRange="1"/>
  </ignoredError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0"/>
  <sheetViews>
    <sheetView showGridLines="0" zoomScaleNormal="100" zoomScaleSheetLayoutView="100" workbookViewId="0">
      <selection activeCell="A14" sqref="A14"/>
    </sheetView>
  </sheetViews>
  <sheetFormatPr baseColWidth="10" defaultColWidth="11" defaultRowHeight="12.75" x14ac:dyDescent="0.2"/>
  <cols>
    <col min="1" max="1" width="19.875" style="62" customWidth="1"/>
    <col min="2" max="8" width="8.125" style="67" customWidth="1"/>
    <col min="9" max="16384" width="11" style="61"/>
  </cols>
  <sheetData>
    <row r="1" spans="1:9" ht="15" x14ac:dyDescent="0.25">
      <c r="A1" s="791" t="s">
        <v>816</v>
      </c>
      <c r="B1" s="791"/>
      <c r="C1" s="791"/>
      <c r="D1" s="791"/>
      <c r="E1" s="791"/>
      <c r="F1" s="791"/>
      <c r="G1" s="791"/>
      <c r="H1" s="791"/>
    </row>
    <row r="2" spans="1:9" ht="15" customHeight="1" x14ac:dyDescent="0.25">
      <c r="A2" s="791" t="s">
        <v>575</v>
      </c>
      <c r="B2" s="791"/>
      <c r="C2" s="791"/>
      <c r="D2" s="791"/>
      <c r="E2" s="791"/>
      <c r="F2" s="791"/>
      <c r="G2" s="791"/>
      <c r="H2" s="791"/>
      <c r="I2" s="353" t="s">
        <v>612</v>
      </c>
    </row>
    <row r="3" spans="1:9" ht="15" customHeight="1" x14ac:dyDescent="0.25">
      <c r="A3" s="791" t="s">
        <v>564</v>
      </c>
      <c r="B3" s="791"/>
      <c r="C3" s="791"/>
      <c r="D3" s="791"/>
      <c r="E3" s="791"/>
      <c r="F3" s="791"/>
      <c r="G3" s="791"/>
      <c r="H3" s="791"/>
    </row>
    <row r="4" spans="1:9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</row>
    <row r="5" spans="1:9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</row>
    <row r="6" spans="1:9" s="470" customFormat="1" ht="15.75" customHeight="1" x14ac:dyDescent="0.25">
      <c r="A6" s="888" t="s">
        <v>49</v>
      </c>
      <c r="B6" s="468"/>
      <c r="C6" s="882" t="s">
        <v>565</v>
      </c>
      <c r="D6" s="882"/>
      <c r="E6" s="882"/>
      <c r="F6" s="882"/>
      <c r="G6" s="882"/>
      <c r="H6" s="882"/>
    </row>
    <row r="7" spans="1:9" s="470" customFormat="1" ht="31.5" customHeight="1" x14ac:dyDescent="0.25">
      <c r="A7" s="888"/>
      <c r="B7" s="471" t="s">
        <v>0</v>
      </c>
      <c r="C7" s="467" t="s">
        <v>571</v>
      </c>
      <c r="D7" s="467" t="s">
        <v>607</v>
      </c>
      <c r="E7" s="467" t="s">
        <v>608</v>
      </c>
      <c r="F7" s="467" t="s">
        <v>609</v>
      </c>
      <c r="G7" s="467" t="s">
        <v>610</v>
      </c>
      <c r="H7" s="467" t="s">
        <v>611</v>
      </c>
    </row>
    <row r="8" spans="1:9" ht="6.75" customHeight="1" x14ac:dyDescent="0.2">
      <c r="A8" s="64"/>
      <c r="B8" s="161"/>
      <c r="C8" s="161"/>
      <c r="D8" s="161"/>
      <c r="E8" s="161"/>
      <c r="F8" s="161"/>
      <c r="G8" s="161"/>
      <c r="H8" s="161"/>
    </row>
    <row r="9" spans="1:9" s="169" customFormat="1" x14ac:dyDescent="0.2">
      <c r="A9" s="55" t="s">
        <v>0</v>
      </c>
      <c r="B9" s="552">
        <f>+C9+D9+E9+F9+G9+H9</f>
        <v>3688</v>
      </c>
      <c r="C9" s="552">
        <f>SUM(C11:C37)</f>
        <v>1200</v>
      </c>
      <c r="D9" s="552">
        <f t="shared" ref="D9:H9" si="0">SUM(D11:D37)</f>
        <v>1056</v>
      </c>
      <c r="E9" s="552">
        <f t="shared" si="0"/>
        <v>672</v>
      </c>
      <c r="F9" s="552">
        <f t="shared" si="0"/>
        <v>393</v>
      </c>
      <c r="G9" s="552">
        <f t="shared" si="0"/>
        <v>277</v>
      </c>
      <c r="H9" s="552">
        <f t="shared" si="0"/>
        <v>90</v>
      </c>
    </row>
    <row r="10" spans="1:9" x14ac:dyDescent="0.2">
      <c r="A10" s="56"/>
      <c r="B10" s="490"/>
      <c r="C10" s="490"/>
      <c r="D10" s="490"/>
      <c r="E10" s="490"/>
      <c r="F10" s="490"/>
      <c r="G10" s="490"/>
      <c r="H10" s="490"/>
    </row>
    <row r="11" spans="1:9" x14ac:dyDescent="0.2">
      <c r="A11" s="54" t="s">
        <v>54</v>
      </c>
      <c r="B11" s="490">
        <f t="shared" ref="B11:B37" si="1">+C11+D11+E11+F11+G11+H11</f>
        <v>45</v>
      </c>
      <c r="C11" s="490"/>
      <c r="D11" s="490"/>
      <c r="E11" s="490">
        <v>6</v>
      </c>
      <c r="F11" s="490">
        <v>8</v>
      </c>
      <c r="G11" s="490">
        <v>21</v>
      </c>
      <c r="H11" s="490">
        <v>10</v>
      </c>
    </row>
    <row r="12" spans="1:9" x14ac:dyDescent="0.2">
      <c r="A12" s="54" t="s">
        <v>61</v>
      </c>
      <c r="B12" s="490">
        <f t="shared" si="1"/>
        <v>46</v>
      </c>
      <c r="C12" s="490">
        <v>1</v>
      </c>
      <c r="D12" s="490"/>
      <c r="E12" s="490">
        <v>8</v>
      </c>
      <c r="F12" s="490">
        <v>10</v>
      </c>
      <c r="G12" s="490">
        <v>18</v>
      </c>
      <c r="H12" s="490">
        <v>9</v>
      </c>
    </row>
    <row r="13" spans="1:9" x14ac:dyDescent="0.2">
      <c r="A13" s="54" t="s">
        <v>31</v>
      </c>
      <c r="B13" s="490">
        <f t="shared" si="1"/>
        <v>41</v>
      </c>
      <c r="C13" s="490">
        <v>1</v>
      </c>
      <c r="D13" s="490">
        <v>1</v>
      </c>
      <c r="E13" s="490">
        <v>6</v>
      </c>
      <c r="F13" s="490">
        <v>9</v>
      </c>
      <c r="G13" s="490">
        <v>12</v>
      </c>
      <c r="H13" s="490">
        <v>12</v>
      </c>
    </row>
    <row r="14" spans="1:9" x14ac:dyDescent="0.2">
      <c r="A14" s="54" t="s">
        <v>62</v>
      </c>
      <c r="B14" s="490">
        <f t="shared" si="1"/>
        <v>120</v>
      </c>
      <c r="C14" s="490">
        <v>34</v>
      </c>
      <c r="D14" s="490">
        <v>23</v>
      </c>
      <c r="E14" s="490">
        <v>23</v>
      </c>
      <c r="F14" s="490">
        <v>10</v>
      </c>
      <c r="G14" s="490">
        <v>16</v>
      </c>
      <c r="H14" s="490">
        <v>14</v>
      </c>
    </row>
    <row r="15" spans="1:9" x14ac:dyDescent="0.2">
      <c r="A15" s="54" t="s">
        <v>63</v>
      </c>
      <c r="B15" s="490">
        <f t="shared" si="1"/>
        <v>112</v>
      </c>
      <c r="C15" s="490">
        <v>58</v>
      </c>
      <c r="D15" s="490">
        <v>27</v>
      </c>
      <c r="E15" s="490">
        <v>17</v>
      </c>
      <c r="F15" s="490">
        <v>8</v>
      </c>
      <c r="G15" s="490">
        <v>1</v>
      </c>
      <c r="H15" s="490">
        <v>1</v>
      </c>
    </row>
    <row r="16" spans="1:9" x14ac:dyDescent="0.2">
      <c r="A16" s="54" t="s">
        <v>64</v>
      </c>
      <c r="B16" s="490">
        <f t="shared" si="1"/>
        <v>226</v>
      </c>
      <c r="C16" s="490">
        <v>87</v>
      </c>
      <c r="D16" s="490">
        <v>78</v>
      </c>
      <c r="E16" s="490">
        <v>33</v>
      </c>
      <c r="F16" s="490">
        <v>21</v>
      </c>
      <c r="G16" s="490">
        <v>7</v>
      </c>
      <c r="H16" s="490"/>
    </row>
    <row r="17" spans="1:8" x14ac:dyDescent="0.2">
      <c r="A17" s="54" t="s">
        <v>84</v>
      </c>
      <c r="B17" s="490">
        <f t="shared" si="1"/>
        <v>69</v>
      </c>
      <c r="C17" s="490">
        <v>33</v>
      </c>
      <c r="D17" s="490">
        <v>23</v>
      </c>
      <c r="E17" s="490">
        <v>7</v>
      </c>
      <c r="F17" s="490">
        <v>4</v>
      </c>
      <c r="G17" s="490">
        <v>2</v>
      </c>
      <c r="H17" s="490"/>
    </row>
    <row r="18" spans="1:8" x14ac:dyDescent="0.2">
      <c r="A18" s="54" t="s">
        <v>55</v>
      </c>
      <c r="B18" s="490">
        <f t="shared" si="1"/>
        <v>163</v>
      </c>
      <c r="C18" s="490">
        <v>11</v>
      </c>
      <c r="D18" s="490">
        <v>23</v>
      </c>
      <c r="E18" s="490">
        <v>51</v>
      </c>
      <c r="F18" s="490">
        <v>41</v>
      </c>
      <c r="G18" s="490">
        <v>26</v>
      </c>
      <c r="H18" s="490">
        <v>11</v>
      </c>
    </row>
    <row r="19" spans="1:8" x14ac:dyDescent="0.2">
      <c r="A19" s="54" t="s">
        <v>65</v>
      </c>
      <c r="B19" s="490">
        <f t="shared" si="1"/>
        <v>146</v>
      </c>
      <c r="C19" s="490">
        <v>21</v>
      </c>
      <c r="D19" s="490">
        <v>42</v>
      </c>
      <c r="E19" s="490">
        <v>45</v>
      </c>
      <c r="F19" s="490">
        <v>27</v>
      </c>
      <c r="G19" s="490">
        <v>11</v>
      </c>
      <c r="H19" s="490"/>
    </row>
    <row r="20" spans="1:8" x14ac:dyDescent="0.2">
      <c r="A20" s="54" t="s">
        <v>66</v>
      </c>
      <c r="B20" s="490">
        <f t="shared" si="1"/>
        <v>297</v>
      </c>
      <c r="C20" s="490">
        <v>84</v>
      </c>
      <c r="D20" s="490">
        <v>89</v>
      </c>
      <c r="E20" s="490">
        <v>75</v>
      </c>
      <c r="F20" s="490">
        <v>35</v>
      </c>
      <c r="G20" s="490">
        <v>14</v>
      </c>
      <c r="H20" s="490"/>
    </row>
    <row r="21" spans="1:8" x14ac:dyDescent="0.2">
      <c r="A21" s="54" t="s">
        <v>67</v>
      </c>
      <c r="B21" s="490">
        <f t="shared" si="1"/>
        <v>169</v>
      </c>
      <c r="C21" s="490">
        <v>59</v>
      </c>
      <c r="D21" s="490">
        <v>71</v>
      </c>
      <c r="E21" s="490">
        <v>30</v>
      </c>
      <c r="F21" s="490">
        <v>7</v>
      </c>
      <c r="G21" s="490">
        <v>2</v>
      </c>
      <c r="H21" s="490"/>
    </row>
    <row r="22" spans="1:8" x14ac:dyDescent="0.2">
      <c r="A22" s="53" t="s">
        <v>32</v>
      </c>
      <c r="B22" s="490">
        <f t="shared" si="1"/>
        <v>141</v>
      </c>
      <c r="C22" s="490">
        <v>17</v>
      </c>
      <c r="D22" s="490">
        <v>30</v>
      </c>
      <c r="E22" s="490">
        <v>25</v>
      </c>
      <c r="F22" s="490">
        <v>25</v>
      </c>
      <c r="G22" s="490">
        <v>32</v>
      </c>
      <c r="H22" s="490">
        <v>12</v>
      </c>
    </row>
    <row r="23" spans="1:8" x14ac:dyDescent="0.2">
      <c r="A23" s="54" t="s">
        <v>68</v>
      </c>
      <c r="B23" s="490">
        <f t="shared" si="1"/>
        <v>176</v>
      </c>
      <c r="C23" s="490">
        <v>73</v>
      </c>
      <c r="D23" s="490">
        <v>67</v>
      </c>
      <c r="E23" s="490">
        <v>25</v>
      </c>
      <c r="F23" s="490">
        <v>8</v>
      </c>
      <c r="G23" s="490">
        <v>3</v>
      </c>
      <c r="H23" s="490"/>
    </row>
    <row r="24" spans="1:8" x14ac:dyDescent="0.2">
      <c r="A24" s="54" t="s">
        <v>33</v>
      </c>
      <c r="B24" s="490">
        <f t="shared" si="1"/>
        <v>87</v>
      </c>
      <c r="C24" s="490">
        <v>4</v>
      </c>
      <c r="D24" s="490">
        <v>8</v>
      </c>
      <c r="E24" s="490">
        <v>12</v>
      </c>
      <c r="F24" s="490">
        <v>27</v>
      </c>
      <c r="G24" s="490">
        <v>26</v>
      </c>
      <c r="H24" s="490">
        <v>10</v>
      </c>
    </row>
    <row r="25" spans="1:8" x14ac:dyDescent="0.2">
      <c r="A25" s="54" t="s">
        <v>218</v>
      </c>
      <c r="B25" s="490">
        <f t="shared" si="1"/>
        <v>114</v>
      </c>
      <c r="C25" s="490">
        <v>35</v>
      </c>
      <c r="D25" s="490">
        <v>38</v>
      </c>
      <c r="E25" s="490">
        <v>28</v>
      </c>
      <c r="F25" s="490">
        <v>7</v>
      </c>
      <c r="G25" s="490">
        <v>6</v>
      </c>
      <c r="H25" s="490"/>
    </row>
    <row r="26" spans="1:8" x14ac:dyDescent="0.2">
      <c r="A26" s="54" t="s">
        <v>56</v>
      </c>
      <c r="B26" s="490">
        <f t="shared" si="1"/>
        <v>93</v>
      </c>
      <c r="C26" s="490">
        <v>25</v>
      </c>
      <c r="D26" s="490">
        <v>28</v>
      </c>
      <c r="E26" s="490">
        <v>17</v>
      </c>
      <c r="F26" s="490">
        <v>11</v>
      </c>
      <c r="G26" s="490">
        <v>7</v>
      </c>
      <c r="H26" s="490">
        <v>5</v>
      </c>
    </row>
    <row r="27" spans="1:8" x14ac:dyDescent="0.2">
      <c r="A27" s="54" t="s">
        <v>70</v>
      </c>
      <c r="B27" s="490">
        <f t="shared" si="1"/>
        <v>161</v>
      </c>
      <c r="C27" s="490">
        <v>94</v>
      </c>
      <c r="D27" s="490">
        <v>43</v>
      </c>
      <c r="E27" s="490">
        <v>17</v>
      </c>
      <c r="F27" s="490">
        <v>4</v>
      </c>
      <c r="G27" s="490">
        <v>2</v>
      </c>
      <c r="H27" s="490">
        <v>1</v>
      </c>
    </row>
    <row r="28" spans="1:8" x14ac:dyDescent="0.2">
      <c r="A28" s="54" t="s">
        <v>71</v>
      </c>
      <c r="B28" s="490">
        <f t="shared" si="1"/>
        <v>98</v>
      </c>
      <c r="C28" s="490">
        <v>20</v>
      </c>
      <c r="D28" s="490">
        <v>35</v>
      </c>
      <c r="E28" s="490">
        <v>24</v>
      </c>
      <c r="F28" s="490">
        <v>10</v>
      </c>
      <c r="G28" s="490">
        <v>9</v>
      </c>
      <c r="H28" s="490"/>
    </row>
    <row r="29" spans="1:8" x14ac:dyDescent="0.2">
      <c r="A29" s="54" t="s">
        <v>57</v>
      </c>
      <c r="B29" s="490">
        <f t="shared" si="1"/>
        <v>106</v>
      </c>
      <c r="C29" s="490">
        <v>46</v>
      </c>
      <c r="D29" s="490">
        <v>36</v>
      </c>
      <c r="E29" s="490">
        <v>14</v>
      </c>
      <c r="F29" s="490">
        <v>5</v>
      </c>
      <c r="G29" s="490">
        <v>5</v>
      </c>
      <c r="H29" s="490"/>
    </row>
    <row r="30" spans="1:8" x14ac:dyDescent="0.2">
      <c r="A30" s="54" t="s">
        <v>58</v>
      </c>
      <c r="B30" s="490">
        <f t="shared" si="1"/>
        <v>119</v>
      </c>
      <c r="C30" s="490">
        <v>45</v>
      </c>
      <c r="D30" s="490">
        <v>27</v>
      </c>
      <c r="E30" s="490">
        <v>20</v>
      </c>
      <c r="F30" s="490">
        <v>13</v>
      </c>
      <c r="G30" s="490">
        <v>13</v>
      </c>
      <c r="H30" s="490">
        <v>1</v>
      </c>
    </row>
    <row r="31" spans="1:8" x14ac:dyDescent="0.2">
      <c r="A31" s="54" t="s">
        <v>59</v>
      </c>
      <c r="B31" s="490">
        <f t="shared" si="1"/>
        <v>285</v>
      </c>
      <c r="C31" s="490">
        <v>118</v>
      </c>
      <c r="D31" s="490">
        <v>112</v>
      </c>
      <c r="E31" s="490">
        <v>34</v>
      </c>
      <c r="F31" s="490">
        <v>18</v>
      </c>
      <c r="G31" s="490">
        <v>3</v>
      </c>
      <c r="H31" s="490"/>
    </row>
    <row r="32" spans="1:8" x14ac:dyDescent="0.2">
      <c r="A32" s="54" t="s">
        <v>85</v>
      </c>
      <c r="B32" s="490">
        <f t="shared" si="1"/>
        <v>93</v>
      </c>
      <c r="C32" s="490">
        <v>37</v>
      </c>
      <c r="D32" s="490">
        <v>23</v>
      </c>
      <c r="E32" s="490">
        <v>20</v>
      </c>
      <c r="F32" s="490">
        <v>8</v>
      </c>
      <c r="G32" s="490">
        <v>4</v>
      </c>
      <c r="H32" s="490">
        <v>1</v>
      </c>
    </row>
    <row r="33" spans="1:8" x14ac:dyDescent="0.2">
      <c r="A33" s="54" t="s">
        <v>72</v>
      </c>
      <c r="B33" s="490">
        <f t="shared" si="1"/>
        <v>238</v>
      </c>
      <c r="C33" s="490">
        <v>140</v>
      </c>
      <c r="D33" s="490">
        <v>65</v>
      </c>
      <c r="E33" s="490">
        <v>23</v>
      </c>
      <c r="F33" s="490">
        <v>9</v>
      </c>
      <c r="G33" s="490">
        <v>1</v>
      </c>
      <c r="H33" s="490"/>
    </row>
    <row r="34" spans="1:8" x14ac:dyDescent="0.2">
      <c r="A34" s="54" t="s">
        <v>73</v>
      </c>
      <c r="B34" s="490">
        <f t="shared" si="1"/>
        <v>66</v>
      </c>
      <c r="C34" s="490">
        <v>31</v>
      </c>
      <c r="D34" s="490">
        <v>24</v>
      </c>
      <c r="E34" s="490">
        <v>5</v>
      </c>
      <c r="F34" s="490">
        <v>6</v>
      </c>
      <c r="G34" s="490"/>
      <c r="H34" s="490"/>
    </row>
    <row r="35" spans="1:8" x14ac:dyDescent="0.2">
      <c r="A35" s="54" t="s">
        <v>74</v>
      </c>
      <c r="B35" s="490">
        <f t="shared" si="1"/>
        <v>214</v>
      </c>
      <c r="C35" s="490">
        <v>54</v>
      </c>
      <c r="D35" s="490">
        <v>51</v>
      </c>
      <c r="E35" s="490">
        <v>56</v>
      </c>
      <c r="F35" s="490">
        <v>32</v>
      </c>
      <c r="G35" s="490">
        <v>19</v>
      </c>
      <c r="H35" s="490">
        <v>2</v>
      </c>
    </row>
    <row r="36" spans="1:8" x14ac:dyDescent="0.2">
      <c r="A36" s="54" t="s">
        <v>75</v>
      </c>
      <c r="B36" s="490">
        <f t="shared" si="1"/>
        <v>178</v>
      </c>
      <c r="C36" s="490">
        <v>38</v>
      </c>
      <c r="D36" s="490">
        <v>57</v>
      </c>
      <c r="E36" s="490">
        <v>39</v>
      </c>
      <c r="F36" s="490">
        <v>26</v>
      </c>
      <c r="G36" s="490">
        <v>17</v>
      </c>
      <c r="H36" s="490">
        <v>1</v>
      </c>
    </row>
    <row r="37" spans="1:8" ht="13.5" thickBot="1" x14ac:dyDescent="0.25">
      <c r="A37" s="58" t="s">
        <v>76</v>
      </c>
      <c r="B37" s="491">
        <f t="shared" si="1"/>
        <v>85</v>
      </c>
      <c r="C37" s="491">
        <v>34</v>
      </c>
      <c r="D37" s="491">
        <v>35</v>
      </c>
      <c r="E37" s="491">
        <v>12</v>
      </c>
      <c r="F37" s="491">
        <v>4</v>
      </c>
      <c r="G37" s="491"/>
      <c r="H37" s="491"/>
    </row>
    <row r="38" spans="1:8" s="74" customFormat="1" ht="15" customHeight="1" x14ac:dyDescent="0.2">
      <c r="A38" s="373" t="s">
        <v>339</v>
      </c>
      <c r="B38" s="333"/>
      <c r="C38" s="333"/>
      <c r="D38" s="334"/>
      <c r="E38" s="334"/>
      <c r="F38" s="334"/>
      <c r="G38" s="334"/>
      <c r="H38" s="334"/>
    </row>
    <row r="39" spans="1:8" s="74" customFormat="1" ht="15" customHeight="1" x14ac:dyDescent="0.2">
      <c r="A39" s="890" t="s">
        <v>572</v>
      </c>
      <c r="B39" s="890"/>
      <c r="C39" s="890"/>
      <c r="D39" s="890"/>
      <c r="E39" s="890"/>
      <c r="F39" s="890"/>
      <c r="G39" s="890"/>
      <c r="H39" s="890"/>
    </row>
    <row r="40" spans="1:8" s="74" customFormat="1" ht="15" customHeight="1" x14ac:dyDescent="0.2">
      <c r="A40" s="890"/>
      <c r="B40" s="890"/>
      <c r="C40" s="890"/>
      <c r="D40" s="890"/>
      <c r="E40" s="890"/>
      <c r="F40" s="890"/>
      <c r="G40" s="890"/>
      <c r="H40" s="890"/>
    </row>
    <row r="41" spans="1:8" ht="15" customHeight="1" x14ac:dyDescent="0.2">
      <c r="A41" s="392" t="s">
        <v>573</v>
      </c>
      <c r="B41" s="392"/>
      <c r="C41" s="392"/>
      <c r="D41" s="392"/>
      <c r="E41" s="392"/>
      <c r="F41" s="392"/>
      <c r="G41" s="393"/>
      <c r="H41" s="393"/>
    </row>
    <row r="42" spans="1:8" ht="15" customHeight="1" x14ac:dyDescent="0.2">
      <c r="A42" s="395" t="s">
        <v>803</v>
      </c>
      <c r="B42" s="394"/>
      <c r="C42" s="394"/>
      <c r="D42" s="394"/>
      <c r="E42" s="394"/>
      <c r="F42" s="360"/>
      <c r="G42" s="259"/>
      <c r="H42" s="134"/>
    </row>
    <row r="43" spans="1:8" ht="15" customHeight="1" x14ac:dyDescent="0.2">
      <c r="A43" s="397" t="s">
        <v>551</v>
      </c>
      <c r="B43" s="394"/>
      <c r="C43" s="394"/>
      <c r="D43" s="394"/>
      <c r="E43" s="394"/>
      <c r="F43" s="396"/>
      <c r="G43" s="259"/>
      <c r="H43" s="134"/>
    </row>
    <row r="44" spans="1:8" ht="15" customHeight="1" x14ac:dyDescent="0.2">
      <c r="A44" s="397" t="s">
        <v>546</v>
      </c>
      <c r="B44" s="394"/>
      <c r="C44" s="394"/>
      <c r="D44" s="394"/>
      <c r="E44" s="394"/>
      <c r="F44" s="396"/>
      <c r="G44" s="259"/>
      <c r="H44" s="394"/>
    </row>
    <row r="45" spans="1:8" ht="15" customHeight="1" x14ac:dyDescent="0.2">
      <c r="A45" s="397" t="s">
        <v>547</v>
      </c>
      <c r="B45" s="399"/>
      <c r="C45" s="134"/>
      <c r="D45" s="134"/>
      <c r="E45" s="134"/>
      <c r="F45" s="396"/>
      <c r="G45" s="259"/>
      <c r="H45" s="134"/>
    </row>
    <row r="46" spans="1:8" ht="15" customHeight="1" x14ac:dyDescent="0.2">
      <c r="A46" s="397" t="s">
        <v>548</v>
      </c>
      <c r="B46" s="134"/>
      <c r="C46" s="134"/>
      <c r="D46" s="134"/>
      <c r="E46" s="134"/>
      <c r="F46" s="394"/>
      <c r="G46" s="394"/>
      <c r="H46" s="394"/>
    </row>
    <row r="47" spans="1:8" ht="15" customHeight="1" x14ac:dyDescent="0.2">
      <c r="A47" s="397" t="s">
        <v>549</v>
      </c>
      <c r="B47" s="134"/>
      <c r="C47" s="134"/>
      <c r="D47" s="134"/>
      <c r="E47" s="134"/>
      <c r="F47" s="394"/>
      <c r="G47" s="394"/>
      <c r="H47" s="394"/>
    </row>
    <row r="48" spans="1:8" ht="15" customHeight="1" x14ac:dyDescent="0.2">
      <c r="A48" s="397" t="s">
        <v>550</v>
      </c>
      <c r="B48" s="134"/>
      <c r="C48" s="134"/>
      <c r="D48" s="134"/>
      <c r="E48" s="134"/>
      <c r="F48" s="396"/>
      <c r="G48" s="259"/>
      <c r="H48" s="394"/>
    </row>
    <row r="49" spans="1:8" ht="15" customHeight="1" x14ac:dyDescent="0.2">
      <c r="A49" s="13" t="s">
        <v>24</v>
      </c>
      <c r="B49" s="399"/>
      <c r="C49" s="399"/>
      <c r="D49" s="399"/>
      <c r="E49" s="399"/>
      <c r="F49" s="1"/>
      <c r="G49" s="134"/>
      <c r="H49" s="134"/>
    </row>
    <row r="50" spans="1:8" ht="14.25" customHeight="1" x14ac:dyDescent="0.2"/>
  </sheetData>
  <mergeCells count="8">
    <mergeCell ref="A6:A7"/>
    <mergeCell ref="C6:H6"/>
    <mergeCell ref="A39:H40"/>
    <mergeCell ref="A1:H1"/>
    <mergeCell ref="A2:H2"/>
    <mergeCell ref="A3:H3"/>
    <mergeCell ref="A4:H4"/>
    <mergeCell ref="A5:H5"/>
  </mergeCells>
  <conditionalFormatting sqref="B10:H38">
    <cfRule type="cellIs" dxfId="6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39370078740157483" bottom="0.19685039370078741" header="0" footer="0"/>
  <pageSetup scale="90" orientation="landscape" r:id="rId1"/>
  <headerFooter alignWithMargins="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0"/>
  <sheetViews>
    <sheetView showGridLines="0" zoomScaleNormal="100" zoomScaleSheetLayoutView="100" workbookViewId="0">
      <selection activeCell="A10" sqref="A10:XFD10"/>
    </sheetView>
  </sheetViews>
  <sheetFormatPr baseColWidth="10" defaultColWidth="11" defaultRowHeight="12.75" x14ac:dyDescent="0.2"/>
  <cols>
    <col min="1" max="1" width="19.875" style="62" customWidth="1"/>
    <col min="2" max="8" width="8.125" style="67" customWidth="1"/>
    <col min="9" max="16384" width="11" style="61"/>
  </cols>
  <sheetData>
    <row r="1" spans="1:9" ht="15" x14ac:dyDescent="0.25">
      <c r="A1" s="791" t="s">
        <v>815</v>
      </c>
      <c r="B1" s="791"/>
      <c r="C1" s="791"/>
      <c r="D1" s="791"/>
      <c r="E1" s="791"/>
      <c r="F1" s="791"/>
      <c r="G1" s="791"/>
      <c r="H1" s="791"/>
    </row>
    <row r="2" spans="1:9" ht="15" customHeight="1" x14ac:dyDescent="0.25">
      <c r="A2" s="791" t="s">
        <v>575</v>
      </c>
      <c r="B2" s="791"/>
      <c r="C2" s="791"/>
      <c r="D2" s="791"/>
      <c r="E2" s="791"/>
      <c r="F2" s="791"/>
      <c r="G2" s="791"/>
      <c r="H2" s="791"/>
      <c r="I2" s="353" t="s">
        <v>612</v>
      </c>
    </row>
    <row r="3" spans="1:9" ht="15" customHeight="1" x14ac:dyDescent="0.25">
      <c r="A3" s="791" t="s">
        <v>564</v>
      </c>
      <c r="B3" s="791"/>
      <c r="C3" s="791"/>
      <c r="D3" s="791"/>
      <c r="E3" s="791"/>
      <c r="F3" s="791"/>
      <c r="G3" s="791"/>
      <c r="H3" s="791"/>
    </row>
    <row r="4" spans="1:9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</row>
    <row r="5" spans="1:9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</row>
    <row r="6" spans="1:9" x14ac:dyDescent="0.2">
      <c r="A6" s="894" t="s">
        <v>574</v>
      </c>
      <c r="B6" s="894"/>
      <c r="C6" s="894"/>
      <c r="D6" s="894"/>
      <c r="E6" s="894"/>
      <c r="F6" s="894"/>
      <c r="G6" s="894"/>
      <c r="H6" s="894"/>
    </row>
    <row r="7" spans="1:9" s="470" customFormat="1" ht="15.75" customHeight="1" x14ac:dyDescent="0.25">
      <c r="A7" s="888" t="s">
        <v>49</v>
      </c>
      <c r="B7" s="468"/>
      <c r="C7" s="882" t="s">
        <v>565</v>
      </c>
      <c r="D7" s="882"/>
      <c r="E7" s="882"/>
      <c r="F7" s="882"/>
      <c r="G7" s="882"/>
      <c r="H7" s="882"/>
    </row>
    <row r="8" spans="1:9" s="470" customFormat="1" ht="31.5" customHeight="1" x14ac:dyDescent="0.25">
      <c r="A8" s="888"/>
      <c r="B8" s="471" t="s">
        <v>0</v>
      </c>
      <c r="C8" s="467" t="s">
        <v>571</v>
      </c>
      <c r="D8" s="467" t="s">
        <v>607</v>
      </c>
      <c r="E8" s="467" t="s">
        <v>608</v>
      </c>
      <c r="F8" s="467" t="s">
        <v>609</v>
      </c>
      <c r="G8" s="467" t="s">
        <v>610</v>
      </c>
      <c r="H8" s="467" t="s">
        <v>611</v>
      </c>
    </row>
    <row r="9" spans="1:9" ht="6.75" customHeight="1" x14ac:dyDescent="0.2">
      <c r="A9" s="64"/>
      <c r="B9" s="161"/>
      <c r="C9" s="161"/>
      <c r="D9" s="161"/>
      <c r="E9" s="161"/>
      <c r="F9" s="161"/>
      <c r="G9" s="161"/>
      <c r="H9" s="161"/>
    </row>
    <row r="10" spans="1:9" s="169" customFormat="1" x14ac:dyDescent="0.2">
      <c r="A10" s="55" t="s">
        <v>0</v>
      </c>
      <c r="B10" s="772">
        <f>SUM(C10:H10)</f>
        <v>100</v>
      </c>
      <c r="C10" s="772">
        <f>+'158'!C9/'158'!$B9*100</f>
        <v>32.537960954446852</v>
      </c>
      <c r="D10" s="772">
        <f>+'158'!D9/'158'!$B9*100</f>
        <v>28.633405639913235</v>
      </c>
      <c r="E10" s="772">
        <f>+'158'!E9/'158'!$B9*100</f>
        <v>18.221258134490238</v>
      </c>
      <c r="F10" s="772">
        <f>+'158'!F9/'158'!$B9*100</f>
        <v>10.656182212581344</v>
      </c>
      <c r="G10" s="772">
        <f>+'158'!G9/'158'!$B9*100</f>
        <v>7.5108459869848154</v>
      </c>
      <c r="H10" s="772">
        <f>+'158'!H9/'158'!$B9*100</f>
        <v>2.4403470715835143</v>
      </c>
    </row>
    <row r="11" spans="1:9" x14ac:dyDescent="0.2">
      <c r="A11" s="56"/>
      <c r="B11" s="161"/>
      <c r="C11" s="161"/>
      <c r="D11" s="161"/>
      <c r="E11" s="161"/>
      <c r="F11" s="161"/>
      <c r="G11" s="161"/>
      <c r="H11" s="161"/>
    </row>
    <row r="12" spans="1:9" x14ac:dyDescent="0.2">
      <c r="A12" s="54" t="s">
        <v>54</v>
      </c>
      <c r="B12" s="341">
        <f t="shared" ref="B12:B38" si="0">SUM(C12:H12)</f>
        <v>100</v>
      </c>
      <c r="C12" s="341">
        <f>+'158'!C11/'158'!$B11*100</f>
        <v>0</v>
      </c>
      <c r="D12" s="341">
        <f>+'158'!D11/'158'!$B11*100</f>
        <v>0</v>
      </c>
      <c r="E12" s="341">
        <f>+'158'!E11/'158'!$B11*100</f>
        <v>13.333333333333334</v>
      </c>
      <c r="F12" s="341">
        <f>+'158'!F11/'158'!$B11*100</f>
        <v>17.777777777777779</v>
      </c>
      <c r="G12" s="341">
        <f>+'158'!G11/'158'!$B11*100</f>
        <v>46.666666666666664</v>
      </c>
      <c r="H12" s="341">
        <f>+'158'!H11/'158'!$B11*100</f>
        <v>22.222222222222221</v>
      </c>
    </row>
    <row r="13" spans="1:9" x14ac:dyDescent="0.2">
      <c r="A13" s="54" t="s">
        <v>61</v>
      </c>
      <c r="B13" s="341">
        <f t="shared" si="0"/>
        <v>100</v>
      </c>
      <c r="C13" s="341">
        <f>+'158'!C12/'158'!$B12*100</f>
        <v>2.1739130434782608</v>
      </c>
      <c r="D13" s="341">
        <f>+'158'!D12/'158'!$B12*100</f>
        <v>0</v>
      </c>
      <c r="E13" s="341">
        <f>+'158'!E12/'158'!$B12*100</f>
        <v>17.391304347826086</v>
      </c>
      <c r="F13" s="341">
        <f>+'158'!F12/'158'!$B12*100</f>
        <v>21.739130434782609</v>
      </c>
      <c r="G13" s="341">
        <f>+'158'!G12/'158'!$B12*100</f>
        <v>39.130434782608695</v>
      </c>
      <c r="H13" s="341">
        <f>+'158'!H12/'158'!$B12*100</f>
        <v>19.565217391304348</v>
      </c>
    </row>
    <row r="14" spans="1:9" x14ac:dyDescent="0.2">
      <c r="A14" s="54" t="s">
        <v>31</v>
      </c>
      <c r="B14" s="341">
        <f t="shared" si="0"/>
        <v>100</v>
      </c>
      <c r="C14" s="341">
        <f>+'158'!C13/'158'!$B13*100</f>
        <v>2.4390243902439024</v>
      </c>
      <c r="D14" s="341">
        <f>+'158'!D13/'158'!$B13*100</f>
        <v>2.4390243902439024</v>
      </c>
      <c r="E14" s="341">
        <f>+'158'!E13/'158'!$B13*100</f>
        <v>14.634146341463413</v>
      </c>
      <c r="F14" s="341">
        <f>+'158'!F13/'158'!$B13*100</f>
        <v>21.951219512195124</v>
      </c>
      <c r="G14" s="341">
        <f>+'158'!G13/'158'!$B13*100</f>
        <v>29.268292682926827</v>
      </c>
      <c r="H14" s="341">
        <f>+'158'!H13/'158'!$B13*100</f>
        <v>29.268292682926827</v>
      </c>
    </row>
    <row r="15" spans="1:9" x14ac:dyDescent="0.2">
      <c r="A15" s="54" t="s">
        <v>62</v>
      </c>
      <c r="B15" s="341">
        <f t="shared" si="0"/>
        <v>100</v>
      </c>
      <c r="C15" s="341">
        <f>+'158'!C14/'158'!$B14*100</f>
        <v>28.333333333333332</v>
      </c>
      <c r="D15" s="341">
        <f>+'158'!D14/'158'!$B14*100</f>
        <v>19.166666666666668</v>
      </c>
      <c r="E15" s="341">
        <f>+'158'!E14/'158'!$B14*100</f>
        <v>19.166666666666668</v>
      </c>
      <c r="F15" s="341">
        <f>+'158'!F14/'158'!$B14*100</f>
        <v>8.3333333333333321</v>
      </c>
      <c r="G15" s="341">
        <f>+'158'!G14/'158'!$B14*100</f>
        <v>13.333333333333334</v>
      </c>
      <c r="H15" s="341">
        <f>+'158'!H14/'158'!$B14*100</f>
        <v>11.666666666666666</v>
      </c>
    </row>
    <row r="16" spans="1:9" x14ac:dyDescent="0.2">
      <c r="A16" s="54" t="s">
        <v>63</v>
      </c>
      <c r="B16" s="341">
        <f t="shared" si="0"/>
        <v>100</v>
      </c>
      <c r="C16" s="341">
        <f>+'158'!C15/'158'!$B15*100</f>
        <v>51.785714285714292</v>
      </c>
      <c r="D16" s="341">
        <f>+'158'!D15/'158'!$B15*100</f>
        <v>24.107142857142858</v>
      </c>
      <c r="E16" s="341">
        <f>+'158'!E15/'158'!$B15*100</f>
        <v>15.178571428571427</v>
      </c>
      <c r="F16" s="341">
        <f>+'158'!F15/'158'!$B15*100</f>
        <v>7.1428571428571423</v>
      </c>
      <c r="G16" s="341">
        <f>+'158'!G15/'158'!$B15*100</f>
        <v>0.89285714285714279</v>
      </c>
      <c r="H16" s="341">
        <f>+'158'!H15/'158'!$B15*100</f>
        <v>0.89285714285714279</v>
      </c>
    </row>
    <row r="17" spans="1:8" x14ac:dyDescent="0.2">
      <c r="A17" s="54" t="s">
        <v>64</v>
      </c>
      <c r="B17" s="341">
        <f t="shared" si="0"/>
        <v>99.999999999999986</v>
      </c>
      <c r="C17" s="341">
        <f>+'158'!C16/'158'!$B16*100</f>
        <v>38.495575221238937</v>
      </c>
      <c r="D17" s="341">
        <f>+'158'!D16/'158'!$B16*100</f>
        <v>34.513274336283182</v>
      </c>
      <c r="E17" s="341">
        <f>+'158'!E16/'158'!$B16*100</f>
        <v>14.601769911504425</v>
      </c>
      <c r="F17" s="341">
        <f>+'158'!F16/'158'!$B16*100</f>
        <v>9.2920353982300892</v>
      </c>
      <c r="G17" s="341">
        <f>+'158'!G16/'158'!$B16*100</f>
        <v>3.0973451327433628</v>
      </c>
      <c r="H17" s="341">
        <f>+'158'!H16/'158'!$B16*100</f>
        <v>0</v>
      </c>
    </row>
    <row r="18" spans="1:8" x14ac:dyDescent="0.2">
      <c r="A18" s="54" t="s">
        <v>84</v>
      </c>
      <c r="B18" s="341">
        <f t="shared" si="0"/>
        <v>100</v>
      </c>
      <c r="C18" s="341">
        <f>+'158'!C17/'158'!$B17*100</f>
        <v>47.826086956521742</v>
      </c>
      <c r="D18" s="341">
        <f>+'158'!D17/'158'!$B17*100</f>
        <v>33.333333333333329</v>
      </c>
      <c r="E18" s="341">
        <f>+'158'!E17/'158'!$B17*100</f>
        <v>10.144927536231885</v>
      </c>
      <c r="F18" s="341">
        <f>+'158'!F17/'158'!$B17*100</f>
        <v>5.7971014492753623</v>
      </c>
      <c r="G18" s="341">
        <f>+'158'!G17/'158'!$B17*100</f>
        <v>2.8985507246376812</v>
      </c>
      <c r="H18" s="341">
        <f>+'158'!H17/'158'!$B17*100</f>
        <v>0</v>
      </c>
    </row>
    <row r="19" spans="1:8" x14ac:dyDescent="0.2">
      <c r="A19" s="54" t="s">
        <v>55</v>
      </c>
      <c r="B19" s="341">
        <f t="shared" si="0"/>
        <v>100</v>
      </c>
      <c r="C19" s="341">
        <f>+'158'!C18/'158'!$B18*100</f>
        <v>6.7484662576687118</v>
      </c>
      <c r="D19" s="341">
        <f>+'158'!D18/'158'!$B18*100</f>
        <v>14.110429447852759</v>
      </c>
      <c r="E19" s="341">
        <f>+'158'!E18/'158'!$B18*100</f>
        <v>31.288343558282211</v>
      </c>
      <c r="F19" s="341">
        <f>+'158'!F18/'158'!$B18*100</f>
        <v>25.153374233128833</v>
      </c>
      <c r="G19" s="341">
        <f>+'158'!G18/'158'!$B18*100</f>
        <v>15.950920245398773</v>
      </c>
      <c r="H19" s="341">
        <f>+'158'!H18/'158'!$B18*100</f>
        <v>6.7484662576687118</v>
      </c>
    </row>
    <row r="20" spans="1:8" x14ac:dyDescent="0.2">
      <c r="A20" s="54" t="s">
        <v>65</v>
      </c>
      <c r="B20" s="341">
        <f t="shared" si="0"/>
        <v>100</v>
      </c>
      <c r="C20" s="341">
        <f>+'158'!C19/'158'!$B19*100</f>
        <v>14.383561643835616</v>
      </c>
      <c r="D20" s="341">
        <f>+'158'!D19/'158'!$B19*100</f>
        <v>28.767123287671232</v>
      </c>
      <c r="E20" s="341">
        <f>+'158'!E19/'158'!$B19*100</f>
        <v>30.82191780821918</v>
      </c>
      <c r="F20" s="341">
        <f>+'158'!F19/'158'!$B19*100</f>
        <v>18.493150684931507</v>
      </c>
      <c r="G20" s="341">
        <f>+'158'!G19/'158'!$B19*100</f>
        <v>7.5342465753424657</v>
      </c>
      <c r="H20" s="341">
        <f>+'158'!H19/'158'!$B19*100</f>
        <v>0</v>
      </c>
    </row>
    <row r="21" spans="1:8" x14ac:dyDescent="0.2">
      <c r="A21" s="54" t="s">
        <v>66</v>
      </c>
      <c r="B21" s="341">
        <f t="shared" si="0"/>
        <v>100.00000000000001</v>
      </c>
      <c r="C21" s="341">
        <f>+'158'!C20/'158'!$B20*100</f>
        <v>28.28282828282828</v>
      </c>
      <c r="D21" s="341">
        <f>+'158'!D20/'158'!$B20*100</f>
        <v>29.966329966329969</v>
      </c>
      <c r="E21" s="341">
        <f>+'158'!E20/'158'!$B20*100</f>
        <v>25.252525252525253</v>
      </c>
      <c r="F21" s="341">
        <f>+'158'!F20/'158'!$B20*100</f>
        <v>11.784511784511785</v>
      </c>
      <c r="G21" s="341">
        <f>+'158'!G20/'158'!$B20*100</f>
        <v>4.7138047138047137</v>
      </c>
      <c r="H21" s="341">
        <f>+'158'!H20/'158'!$B20*100</f>
        <v>0</v>
      </c>
    </row>
    <row r="22" spans="1:8" x14ac:dyDescent="0.2">
      <c r="A22" s="54" t="s">
        <v>67</v>
      </c>
      <c r="B22" s="341">
        <f t="shared" si="0"/>
        <v>100.00000000000001</v>
      </c>
      <c r="C22" s="341">
        <f>+'158'!C21/'158'!$B21*100</f>
        <v>34.911242603550299</v>
      </c>
      <c r="D22" s="341">
        <f>+'158'!D21/'158'!$B21*100</f>
        <v>42.011834319526628</v>
      </c>
      <c r="E22" s="341">
        <f>+'158'!E21/'158'!$B21*100</f>
        <v>17.751479289940828</v>
      </c>
      <c r="F22" s="341">
        <f>+'158'!F21/'158'!$B21*100</f>
        <v>4.1420118343195274</v>
      </c>
      <c r="G22" s="341">
        <f>+'158'!G21/'158'!$B21*100</f>
        <v>1.1834319526627219</v>
      </c>
      <c r="H22" s="341">
        <f>+'158'!H21/'158'!$B21*100</f>
        <v>0</v>
      </c>
    </row>
    <row r="23" spans="1:8" x14ac:dyDescent="0.2">
      <c r="A23" s="53" t="s">
        <v>32</v>
      </c>
      <c r="B23" s="341">
        <f t="shared" si="0"/>
        <v>100</v>
      </c>
      <c r="C23" s="341">
        <f>+'158'!C22/'158'!$B22*100</f>
        <v>12.056737588652481</v>
      </c>
      <c r="D23" s="341">
        <f>+'158'!D22/'158'!$B22*100</f>
        <v>21.276595744680851</v>
      </c>
      <c r="E23" s="341">
        <f>+'158'!E22/'158'!$B22*100</f>
        <v>17.730496453900709</v>
      </c>
      <c r="F23" s="341">
        <f>+'158'!F22/'158'!$B22*100</f>
        <v>17.730496453900709</v>
      </c>
      <c r="G23" s="341">
        <f>+'158'!G22/'158'!$B22*100</f>
        <v>22.695035460992909</v>
      </c>
      <c r="H23" s="341">
        <f>+'158'!H22/'158'!$B22*100</f>
        <v>8.5106382978723403</v>
      </c>
    </row>
    <row r="24" spans="1:8" x14ac:dyDescent="0.2">
      <c r="A24" s="54" t="s">
        <v>68</v>
      </c>
      <c r="B24" s="341">
        <f t="shared" si="0"/>
        <v>100</v>
      </c>
      <c r="C24" s="341">
        <f>+'158'!C23/'158'!$B23*100</f>
        <v>41.477272727272727</v>
      </c>
      <c r="D24" s="341">
        <f>+'158'!D23/'158'!$B23*100</f>
        <v>38.06818181818182</v>
      </c>
      <c r="E24" s="341">
        <f>+'158'!E23/'158'!$B23*100</f>
        <v>14.204545454545455</v>
      </c>
      <c r="F24" s="341">
        <f>+'158'!F23/'158'!$B23*100</f>
        <v>4.5454545454545459</v>
      </c>
      <c r="G24" s="341">
        <f>+'158'!G23/'158'!$B23*100</f>
        <v>1.7045454545454544</v>
      </c>
      <c r="H24" s="341">
        <f>+'158'!H23/'158'!$B23*100</f>
        <v>0</v>
      </c>
    </row>
    <row r="25" spans="1:8" x14ac:dyDescent="0.2">
      <c r="A25" s="54" t="s">
        <v>33</v>
      </c>
      <c r="B25" s="341">
        <f t="shared" si="0"/>
        <v>100</v>
      </c>
      <c r="C25" s="341">
        <f>+'158'!C24/'158'!$B24*100</f>
        <v>4.5977011494252871</v>
      </c>
      <c r="D25" s="341">
        <f>+'158'!D24/'158'!$B24*100</f>
        <v>9.1954022988505741</v>
      </c>
      <c r="E25" s="341">
        <f>+'158'!E24/'158'!$B24*100</f>
        <v>13.793103448275861</v>
      </c>
      <c r="F25" s="341">
        <f>+'158'!F24/'158'!$B24*100</f>
        <v>31.03448275862069</v>
      </c>
      <c r="G25" s="341">
        <f>+'158'!G24/'158'!$B24*100</f>
        <v>29.885057471264371</v>
      </c>
      <c r="H25" s="341">
        <f>+'158'!H24/'158'!$B24*100</f>
        <v>11.494252873563218</v>
      </c>
    </row>
    <row r="26" spans="1:8" x14ac:dyDescent="0.2">
      <c r="A26" s="54" t="s">
        <v>218</v>
      </c>
      <c r="B26" s="341">
        <f t="shared" si="0"/>
        <v>100</v>
      </c>
      <c r="C26" s="341">
        <f>+'158'!C25/'158'!$B25*100</f>
        <v>30.701754385964914</v>
      </c>
      <c r="D26" s="341">
        <f>+'158'!D25/'158'!$B25*100</f>
        <v>33.333333333333329</v>
      </c>
      <c r="E26" s="341">
        <f>+'158'!E25/'158'!$B25*100</f>
        <v>24.561403508771928</v>
      </c>
      <c r="F26" s="341">
        <f>+'158'!F25/'158'!$B25*100</f>
        <v>6.140350877192982</v>
      </c>
      <c r="G26" s="341">
        <f>+'158'!G25/'158'!$B25*100</f>
        <v>5.2631578947368416</v>
      </c>
      <c r="H26" s="341">
        <f>+'158'!H25/'158'!$B25*100</f>
        <v>0</v>
      </c>
    </row>
    <row r="27" spans="1:8" x14ac:dyDescent="0.2">
      <c r="A27" s="54" t="s">
        <v>56</v>
      </c>
      <c r="B27" s="341">
        <f t="shared" si="0"/>
        <v>100</v>
      </c>
      <c r="C27" s="341">
        <f>+'158'!C26/'158'!$B26*100</f>
        <v>26.881720430107524</v>
      </c>
      <c r="D27" s="341">
        <f>+'158'!D26/'158'!$B26*100</f>
        <v>30.107526881720432</v>
      </c>
      <c r="E27" s="341">
        <f>+'158'!E26/'158'!$B26*100</f>
        <v>18.27956989247312</v>
      </c>
      <c r="F27" s="341">
        <f>+'158'!F26/'158'!$B26*100</f>
        <v>11.827956989247312</v>
      </c>
      <c r="G27" s="341">
        <f>+'158'!G26/'158'!$B26*100</f>
        <v>7.5268817204301079</v>
      </c>
      <c r="H27" s="341">
        <f>+'158'!H26/'158'!$B26*100</f>
        <v>5.376344086021505</v>
      </c>
    </row>
    <row r="28" spans="1:8" x14ac:dyDescent="0.2">
      <c r="A28" s="54" t="s">
        <v>70</v>
      </c>
      <c r="B28" s="341">
        <f t="shared" si="0"/>
        <v>99.999999999999986</v>
      </c>
      <c r="C28" s="341">
        <f>+'158'!C27/'158'!$B27*100</f>
        <v>58.385093167701861</v>
      </c>
      <c r="D28" s="341">
        <f>+'158'!D27/'158'!$B27*100</f>
        <v>26.70807453416149</v>
      </c>
      <c r="E28" s="341">
        <f>+'158'!E27/'158'!$B27*100</f>
        <v>10.559006211180124</v>
      </c>
      <c r="F28" s="341">
        <f>+'158'!F27/'158'!$B27*100</f>
        <v>2.4844720496894408</v>
      </c>
      <c r="G28" s="341">
        <f>+'158'!G27/'158'!$B27*100</f>
        <v>1.2422360248447204</v>
      </c>
      <c r="H28" s="341">
        <f>+'158'!H27/'158'!$B27*100</f>
        <v>0.6211180124223602</v>
      </c>
    </row>
    <row r="29" spans="1:8" x14ac:dyDescent="0.2">
      <c r="A29" s="54" t="s">
        <v>71</v>
      </c>
      <c r="B29" s="341">
        <f t="shared" si="0"/>
        <v>100</v>
      </c>
      <c r="C29" s="341">
        <f>+'158'!C28/'158'!$B28*100</f>
        <v>20.408163265306122</v>
      </c>
      <c r="D29" s="341">
        <f>+'158'!D28/'158'!$B28*100</f>
        <v>35.714285714285715</v>
      </c>
      <c r="E29" s="341">
        <f>+'158'!E28/'158'!$B28*100</f>
        <v>24.489795918367346</v>
      </c>
      <c r="F29" s="341">
        <f>+'158'!F28/'158'!$B28*100</f>
        <v>10.204081632653061</v>
      </c>
      <c r="G29" s="341">
        <f>+'158'!G28/'158'!$B28*100</f>
        <v>9.183673469387756</v>
      </c>
      <c r="H29" s="341">
        <f>+'158'!H28/'158'!$B28*100</f>
        <v>0</v>
      </c>
    </row>
    <row r="30" spans="1:8" x14ac:dyDescent="0.2">
      <c r="A30" s="54" t="s">
        <v>57</v>
      </c>
      <c r="B30" s="341">
        <f t="shared" si="0"/>
        <v>100.00000000000001</v>
      </c>
      <c r="C30" s="341">
        <f>+'158'!C29/'158'!$B29*100</f>
        <v>43.39622641509434</v>
      </c>
      <c r="D30" s="341">
        <f>+'158'!D29/'158'!$B29*100</f>
        <v>33.962264150943398</v>
      </c>
      <c r="E30" s="341">
        <f>+'158'!E29/'158'!$B29*100</f>
        <v>13.20754716981132</v>
      </c>
      <c r="F30" s="341">
        <f>+'158'!F29/'158'!$B29*100</f>
        <v>4.716981132075472</v>
      </c>
      <c r="G30" s="341">
        <f>+'158'!G29/'158'!$B29*100</f>
        <v>4.716981132075472</v>
      </c>
      <c r="H30" s="341">
        <f>+'158'!H29/'158'!$B29*100</f>
        <v>0</v>
      </c>
    </row>
    <row r="31" spans="1:8" x14ac:dyDescent="0.2">
      <c r="A31" s="54" t="s">
        <v>58</v>
      </c>
      <c r="B31" s="341">
        <f t="shared" si="0"/>
        <v>100</v>
      </c>
      <c r="C31" s="341">
        <f>+'158'!C30/'158'!$B30*100</f>
        <v>37.815126050420169</v>
      </c>
      <c r="D31" s="341">
        <f>+'158'!D30/'158'!$B30*100</f>
        <v>22.689075630252102</v>
      </c>
      <c r="E31" s="341">
        <f>+'158'!E30/'158'!$B30*100</f>
        <v>16.806722689075631</v>
      </c>
      <c r="F31" s="341">
        <f>+'158'!F30/'158'!$B30*100</f>
        <v>10.92436974789916</v>
      </c>
      <c r="G31" s="341">
        <f>+'158'!G30/'158'!$B30*100</f>
        <v>10.92436974789916</v>
      </c>
      <c r="H31" s="341">
        <f>+'158'!H30/'158'!$B30*100</f>
        <v>0.84033613445378152</v>
      </c>
    </row>
    <row r="32" spans="1:8" x14ac:dyDescent="0.2">
      <c r="A32" s="54" t="s">
        <v>59</v>
      </c>
      <c r="B32" s="341">
        <f t="shared" si="0"/>
        <v>100</v>
      </c>
      <c r="C32" s="341">
        <f>+'158'!C31/'158'!$B31*100</f>
        <v>41.403508771929829</v>
      </c>
      <c r="D32" s="341">
        <f>+'158'!D31/'158'!$B31*100</f>
        <v>39.298245614035089</v>
      </c>
      <c r="E32" s="341">
        <f>+'158'!E31/'158'!$B31*100</f>
        <v>11.929824561403509</v>
      </c>
      <c r="F32" s="341">
        <f>+'158'!F31/'158'!$B31*100</f>
        <v>6.3157894736842106</v>
      </c>
      <c r="G32" s="341">
        <f>+'158'!G31/'158'!$B31*100</f>
        <v>1.0526315789473684</v>
      </c>
      <c r="H32" s="341">
        <f>+'158'!H31/'158'!$B31*100</f>
        <v>0</v>
      </c>
    </row>
    <row r="33" spans="1:8" x14ac:dyDescent="0.2">
      <c r="A33" s="54" t="s">
        <v>85</v>
      </c>
      <c r="B33" s="341">
        <f t="shared" si="0"/>
        <v>100</v>
      </c>
      <c r="C33" s="341">
        <f>+'158'!C32/'158'!$B32*100</f>
        <v>39.784946236559136</v>
      </c>
      <c r="D33" s="341">
        <f>+'158'!D32/'158'!$B32*100</f>
        <v>24.731182795698924</v>
      </c>
      <c r="E33" s="341">
        <f>+'158'!E32/'158'!$B32*100</f>
        <v>21.50537634408602</v>
      </c>
      <c r="F33" s="341">
        <f>+'158'!F32/'158'!$B32*100</f>
        <v>8.6021505376344098</v>
      </c>
      <c r="G33" s="341">
        <f>+'158'!G32/'158'!$B32*100</f>
        <v>4.3010752688172049</v>
      </c>
      <c r="H33" s="341">
        <f>+'158'!H32/'158'!$B32*100</f>
        <v>1.0752688172043012</v>
      </c>
    </row>
    <row r="34" spans="1:8" x14ac:dyDescent="0.2">
      <c r="A34" s="54" t="s">
        <v>72</v>
      </c>
      <c r="B34" s="341">
        <f t="shared" si="0"/>
        <v>100</v>
      </c>
      <c r="C34" s="341">
        <f>+'158'!C33/'158'!$B33*100</f>
        <v>58.82352941176471</v>
      </c>
      <c r="D34" s="341">
        <f>+'158'!D33/'158'!$B33*100</f>
        <v>27.310924369747898</v>
      </c>
      <c r="E34" s="341">
        <f>+'158'!E33/'158'!$B33*100</f>
        <v>9.6638655462184886</v>
      </c>
      <c r="F34" s="341">
        <f>+'158'!F33/'158'!$B33*100</f>
        <v>3.7815126050420167</v>
      </c>
      <c r="G34" s="341">
        <f>+'158'!G33/'158'!$B33*100</f>
        <v>0.42016806722689076</v>
      </c>
      <c r="H34" s="341">
        <f>+'158'!H33/'158'!$B33*100</f>
        <v>0</v>
      </c>
    </row>
    <row r="35" spans="1:8" x14ac:dyDescent="0.2">
      <c r="A35" s="54" t="s">
        <v>73</v>
      </c>
      <c r="B35" s="341">
        <f t="shared" si="0"/>
        <v>100.00000000000001</v>
      </c>
      <c r="C35" s="341">
        <f>+'158'!C34/'158'!$B34*100</f>
        <v>46.969696969696969</v>
      </c>
      <c r="D35" s="341">
        <f>+'158'!D34/'158'!$B34*100</f>
        <v>36.363636363636367</v>
      </c>
      <c r="E35" s="341">
        <f>+'158'!E34/'158'!$B34*100</f>
        <v>7.5757575757575761</v>
      </c>
      <c r="F35" s="341">
        <f>+'158'!F34/'158'!$B34*100</f>
        <v>9.0909090909090917</v>
      </c>
      <c r="G35" s="341">
        <f>+'158'!G34/'158'!$B34*100</f>
        <v>0</v>
      </c>
      <c r="H35" s="341">
        <f>+'158'!H34/'158'!$B34*100</f>
        <v>0</v>
      </c>
    </row>
    <row r="36" spans="1:8" x14ac:dyDescent="0.2">
      <c r="A36" s="54" t="s">
        <v>74</v>
      </c>
      <c r="B36" s="341">
        <f t="shared" si="0"/>
        <v>99.999999999999986</v>
      </c>
      <c r="C36" s="341">
        <f>+'158'!C35/'158'!$B35*100</f>
        <v>25.233644859813083</v>
      </c>
      <c r="D36" s="341">
        <f>+'158'!D35/'158'!$B35*100</f>
        <v>23.831775700934578</v>
      </c>
      <c r="E36" s="341">
        <f>+'158'!E35/'158'!$B35*100</f>
        <v>26.168224299065418</v>
      </c>
      <c r="F36" s="341">
        <f>+'158'!F35/'158'!$B35*100</f>
        <v>14.953271028037381</v>
      </c>
      <c r="G36" s="341">
        <f>+'158'!G35/'158'!$B35*100</f>
        <v>8.8785046728971952</v>
      </c>
      <c r="H36" s="341">
        <f>+'158'!H35/'158'!$B35*100</f>
        <v>0.93457943925233633</v>
      </c>
    </row>
    <row r="37" spans="1:8" x14ac:dyDescent="0.2">
      <c r="A37" s="54" t="s">
        <v>75</v>
      </c>
      <c r="B37" s="341">
        <f t="shared" si="0"/>
        <v>99.999999999999986</v>
      </c>
      <c r="C37" s="341">
        <f>+'158'!C36/'158'!$B36*100</f>
        <v>21.348314606741571</v>
      </c>
      <c r="D37" s="341">
        <f>+'158'!D36/'158'!$B36*100</f>
        <v>32.022471910112358</v>
      </c>
      <c r="E37" s="341">
        <f>+'158'!E36/'158'!$B36*100</f>
        <v>21.910112359550563</v>
      </c>
      <c r="F37" s="341">
        <f>+'158'!F36/'158'!$B36*100</f>
        <v>14.606741573033707</v>
      </c>
      <c r="G37" s="341">
        <f>+'158'!G36/'158'!$B36*100</f>
        <v>9.5505617977528079</v>
      </c>
      <c r="H37" s="341">
        <f>+'158'!H36/'158'!$B36*100</f>
        <v>0.5617977528089888</v>
      </c>
    </row>
    <row r="38" spans="1:8" ht="13.5" thickBot="1" x14ac:dyDescent="0.25">
      <c r="A38" s="58" t="s">
        <v>76</v>
      </c>
      <c r="B38" s="341">
        <f t="shared" si="0"/>
        <v>99.999999999999986</v>
      </c>
      <c r="C38" s="341">
        <f>+'158'!C37/'158'!$B37*100</f>
        <v>40</v>
      </c>
      <c r="D38" s="341">
        <f>+'158'!D37/'158'!$B37*100</f>
        <v>41.17647058823529</v>
      </c>
      <c r="E38" s="341">
        <f>+'158'!E37/'158'!$B37*100</f>
        <v>14.117647058823529</v>
      </c>
      <c r="F38" s="341">
        <f>+'158'!F37/'158'!$B37*100</f>
        <v>4.7058823529411766</v>
      </c>
      <c r="G38" s="341">
        <f>+'158'!G37/'158'!$B37*100</f>
        <v>0</v>
      </c>
      <c r="H38" s="341">
        <f>+'158'!H37/'158'!$B37*100</f>
        <v>0</v>
      </c>
    </row>
    <row r="39" spans="1:8" s="74" customFormat="1" ht="15" customHeight="1" x14ac:dyDescent="0.2">
      <c r="A39" s="373" t="s">
        <v>339</v>
      </c>
      <c r="B39" s="333"/>
      <c r="C39" s="333"/>
      <c r="D39" s="334"/>
      <c r="E39" s="334"/>
      <c r="F39" s="334"/>
      <c r="G39" s="334"/>
      <c r="H39" s="334"/>
    </row>
    <row r="40" spans="1:8" s="74" customFormat="1" ht="15" customHeight="1" x14ac:dyDescent="0.2">
      <c r="A40" s="890" t="s">
        <v>572</v>
      </c>
      <c r="B40" s="890"/>
      <c r="C40" s="890"/>
      <c r="D40" s="890"/>
      <c r="E40" s="890"/>
      <c r="F40" s="890"/>
      <c r="G40" s="890"/>
      <c r="H40" s="890"/>
    </row>
    <row r="41" spans="1:8" s="74" customFormat="1" ht="15" customHeight="1" x14ac:dyDescent="0.2">
      <c r="A41" s="890"/>
      <c r="B41" s="890"/>
      <c r="C41" s="890"/>
      <c r="D41" s="890"/>
      <c r="E41" s="890"/>
      <c r="F41" s="890"/>
      <c r="G41" s="890"/>
      <c r="H41" s="890"/>
    </row>
    <row r="42" spans="1:8" ht="15" customHeight="1" x14ac:dyDescent="0.2">
      <c r="A42" s="392" t="s">
        <v>573</v>
      </c>
      <c r="B42" s="392"/>
      <c r="C42" s="392"/>
      <c r="D42" s="392"/>
      <c r="E42" s="392"/>
      <c r="F42" s="392"/>
      <c r="G42" s="393"/>
      <c r="H42" s="393"/>
    </row>
    <row r="43" spans="1:8" ht="15" customHeight="1" x14ac:dyDescent="0.2">
      <c r="A43" s="395" t="s">
        <v>803</v>
      </c>
      <c r="B43" s="337"/>
      <c r="C43" s="337"/>
      <c r="D43" s="337"/>
      <c r="E43" s="337"/>
      <c r="F43" s="338"/>
      <c r="G43" s="339"/>
      <c r="H43" s="61"/>
    </row>
    <row r="44" spans="1:8" ht="15" customHeight="1" x14ac:dyDescent="0.2">
      <c r="A44" s="397" t="s">
        <v>551</v>
      </c>
      <c r="B44" s="337"/>
      <c r="C44" s="337"/>
      <c r="D44" s="337"/>
      <c r="E44" s="337"/>
      <c r="F44" s="335"/>
      <c r="G44" s="339"/>
      <c r="H44" s="61"/>
    </row>
    <row r="45" spans="1:8" ht="15" customHeight="1" x14ac:dyDescent="0.2">
      <c r="A45" s="397" t="s">
        <v>546</v>
      </c>
      <c r="B45" s="337"/>
      <c r="C45" s="337"/>
      <c r="D45" s="337"/>
      <c r="E45" s="337"/>
      <c r="F45" s="335"/>
      <c r="G45" s="339"/>
      <c r="H45" s="337"/>
    </row>
    <row r="46" spans="1:8" ht="15" customHeight="1" x14ac:dyDescent="0.2">
      <c r="A46" s="397" t="s">
        <v>547</v>
      </c>
      <c r="B46" s="235"/>
      <c r="C46" s="61"/>
      <c r="D46" s="61"/>
      <c r="E46" s="61"/>
      <c r="F46" s="335"/>
      <c r="G46" s="339"/>
      <c r="H46" s="61"/>
    </row>
    <row r="47" spans="1:8" ht="15" customHeight="1" x14ac:dyDescent="0.2">
      <c r="A47" s="397" t="s">
        <v>548</v>
      </c>
      <c r="B47" s="61"/>
      <c r="C47" s="61"/>
      <c r="D47" s="61"/>
      <c r="E47" s="61"/>
      <c r="F47" s="337"/>
      <c r="G47" s="337"/>
      <c r="H47" s="337"/>
    </row>
    <row r="48" spans="1:8" ht="15" customHeight="1" x14ac:dyDescent="0.2">
      <c r="A48" s="397" t="s">
        <v>549</v>
      </c>
      <c r="B48" s="61"/>
      <c r="C48" s="61"/>
      <c r="D48" s="61"/>
      <c r="E48" s="61"/>
      <c r="F48" s="337"/>
      <c r="G48" s="337"/>
      <c r="H48" s="337"/>
    </row>
    <row r="49" spans="1:8" ht="15" customHeight="1" x14ac:dyDescent="0.2">
      <c r="A49" s="397" t="s">
        <v>550</v>
      </c>
      <c r="B49" s="61"/>
      <c r="C49" s="61"/>
      <c r="D49" s="61"/>
      <c r="E49" s="61"/>
      <c r="F49" s="335"/>
      <c r="G49" s="339"/>
      <c r="H49" s="337"/>
    </row>
    <row r="50" spans="1:8" ht="15" customHeight="1" x14ac:dyDescent="0.2">
      <c r="A50" s="13" t="s">
        <v>24</v>
      </c>
      <c r="B50" s="235"/>
      <c r="C50" s="235"/>
      <c r="D50" s="235"/>
      <c r="E50" s="235"/>
      <c r="F50" s="3"/>
      <c r="G50" s="61"/>
      <c r="H50" s="61"/>
    </row>
  </sheetData>
  <mergeCells count="9">
    <mergeCell ref="A7:A8"/>
    <mergeCell ref="C7:H7"/>
    <mergeCell ref="A40:H41"/>
    <mergeCell ref="A1:H1"/>
    <mergeCell ref="A2:H2"/>
    <mergeCell ref="A3:H3"/>
    <mergeCell ref="A4:H4"/>
    <mergeCell ref="A5:H5"/>
    <mergeCell ref="A6:H6"/>
  </mergeCells>
  <conditionalFormatting sqref="B10:H38">
    <cfRule type="cellIs" dxfId="5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39370078740157483" bottom="0.19685039370078741" header="0" footer="0"/>
  <pageSetup scale="90" orientation="landscape" r:id="rId1"/>
  <headerFooter alignWithMargins="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0"/>
  <sheetViews>
    <sheetView showGridLines="0" zoomScaleNormal="100" zoomScaleSheetLayoutView="100" workbookViewId="0">
      <selection activeCell="H11" sqref="H11"/>
    </sheetView>
  </sheetViews>
  <sheetFormatPr baseColWidth="10" defaultColWidth="11" defaultRowHeight="12.75" x14ac:dyDescent="0.2"/>
  <cols>
    <col min="1" max="1" width="19.875" style="62" customWidth="1"/>
    <col min="2" max="8" width="8.125" style="67" customWidth="1"/>
    <col min="9" max="9" width="9.875" style="61" customWidth="1"/>
    <col min="10" max="16384" width="11" style="61"/>
  </cols>
  <sheetData>
    <row r="1" spans="1:9" ht="15" x14ac:dyDescent="0.25">
      <c r="A1" s="791" t="s">
        <v>814</v>
      </c>
      <c r="B1" s="791"/>
      <c r="C1" s="791"/>
      <c r="D1" s="791"/>
      <c r="E1" s="791"/>
      <c r="F1" s="791"/>
      <c r="G1" s="791"/>
      <c r="H1" s="791"/>
    </row>
    <row r="2" spans="1:9" ht="15" customHeight="1" x14ac:dyDescent="0.25">
      <c r="A2" s="791" t="s">
        <v>576</v>
      </c>
      <c r="B2" s="791"/>
      <c r="C2" s="791"/>
      <c r="D2" s="791"/>
      <c r="E2" s="791"/>
      <c r="F2" s="791"/>
      <c r="G2" s="791"/>
      <c r="H2" s="791"/>
      <c r="I2" s="353" t="s">
        <v>612</v>
      </c>
    </row>
    <row r="3" spans="1:9" ht="15" customHeight="1" x14ac:dyDescent="0.25">
      <c r="A3" s="791" t="s">
        <v>564</v>
      </c>
      <c r="B3" s="791"/>
      <c r="C3" s="791"/>
      <c r="D3" s="791"/>
      <c r="E3" s="791"/>
      <c r="F3" s="791"/>
      <c r="G3" s="791"/>
      <c r="H3" s="791"/>
    </row>
    <row r="4" spans="1:9" ht="15" x14ac:dyDescent="0.25">
      <c r="A4" s="791" t="s">
        <v>91</v>
      </c>
      <c r="B4" s="791"/>
      <c r="C4" s="791"/>
      <c r="D4" s="791"/>
      <c r="E4" s="791"/>
      <c r="F4" s="791"/>
      <c r="G4" s="791"/>
      <c r="H4" s="791"/>
    </row>
    <row r="5" spans="1:9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</row>
    <row r="6" spans="1:9" s="470" customFormat="1" ht="15.75" customHeight="1" x14ac:dyDescent="0.25">
      <c r="A6" s="888" t="s">
        <v>49</v>
      </c>
      <c r="B6" s="468"/>
      <c r="C6" s="882" t="s">
        <v>565</v>
      </c>
      <c r="D6" s="882"/>
      <c r="E6" s="882"/>
      <c r="F6" s="882"/>
      <c r="G6" s="882"/>
      <c r="H6" s="882"/>
    </row>
    <row r="7" spans="1:9" s="470" customFormat="1" ht="31.5" customHeight="1" x14ac:dyDescent="0.25">
      <c r="A7" s="888"/>
      <c r="B7" s="471" t="s">
        <v>0</v>
      </c>
      <c r="C7" s="467" t="s">
        <v>571</v>
      </c>
      <c r="D7" s="467" t="s">
        <v>607</v>
      </c>
      <c r="E7" s="467" t="s">
        <v>608</v>
      </c>
      <c r="F7" s="467" t="s">
        <v>609</v>
      </c>
      <c r="G7" s="467" t="s">
        <v>610</v>
      </c>
      <c r="H7" s="467" t="s">
        <v>611</v>
      </c>
    </row>
    <row r="8" spans="1:9" ht="6.75" customHeight="1" x14ac:dyDescent="0.2">
      <c r="A8" s="64"/>
      <c r="B8" s="161"/>
      <c r="C8" s="161"/>
      <c r="D8" s="161"/>
      <c r="E8" s="161"/>
      <c r="F8" s="161"/>
      <c r="G8" s="161"/>
      <c r="H8" s="161"/>
    </row>
    <row r="9" spans="1:9" s="169" customFormat="1" x14ac:dyDescent="0.2">
      <c r="A9" s="55" t="s">
        <v>0</v>
      </c>
      <c r="B9" s="552">
        <f>+'156'!B9/'158'!B9</f>
        <v>141.04446854663775</v>
      </c>
      <c r="C9" s="552">
        <f>+'156'!C9/'158'!C9</f>
        <v>14.104166666666666</v>
      </c>
      <c r="D9" s="552">
        <f>+'156'!D9/'158'!D9</f>
        <v>55.484848484848484</v>
      </c>
      <c r="E9" s="552">
        <f>+'156'!E9/'158'!E9</f>
        <v>135.58779761904762</v>
      </c>
      <c r="F9" s="552">
        <f>+'156'!F9/'158'!F9</f>
        <v>279.94656488549617</v>
      </c>
      <c r="G9" s="552">
        <f>+'156'!G9/'158'!G9</f>
        <v>550.41877256317684</v>
      </c>
      <c r="H9" s="552">
        <f>+'156'!H9/'158'!H9</f>
        <v>1011.7222222222222</v>
      </c>
    </row>
    <row r="10" spans="1:9" x14ac:dyDescent="0.2">
      <c r="A10" s="56"/>
      <c r="B10" s="490"/>
      <c r="C10" s="490"/>
      <c r="D10" s="490"/>
      <c r="E10" s="490"/>
      <c r="F10" s="490"/>
      <c r="G10" s="490"/>
      <c r="H10" s="490"/>
    </row>
    <row r="11" spans="1:9" x14ac:dyDescent="0.2">
      <c r="A11" s="54" t="s">
        <v>54</v>
      </c>
      <c r="B11" s="490">
        <f>+'156'!B11/'158'!B11</f>
        <v>587.95555555555552</v>
      </c>
      <c r="C11" s="490"/>
      <c r="D11" s="490"/>
      <c r="E11" s="490">
        <f>+'156'!E11/'158'!E11</f>
        <v>162.5</v>
      </c>
      <c r="F11" s="490">
        <f>+'156'!F11/'158'!F11</f>
        <v>310.25</v>
      </c>
      <c r="G11" s="490">
        <f>+'156'!G11/'158'!G11</f>
        <v>567.04761904761904</v>
      </c>
      <c r="H11" s="490">
        <f>+'156'!H11/'158'!H11</f>
        <v>1109.3</v>
      </c>
    </row>
    <row r="12" spans="1:9" x14ac:dyDescent="0.2">
      <c r="A12" s="54" t="s">
        <v>61</v>
      </c>
      <c r="B12" s="490">
        <f>+'156'!B12/'158'!B12</f>
        <v>495.54347826086956</v>
      </c>
      <c r="C12" s="490">
        <f>+'156'!C12/'158'!C12</f>
        <v>3</v>
      </c>
      <c r="D12" s="490"/>
      <c r="E12" s="490">
        <f>+'156'!E12/'158'!E12</f>
        <v>132.625</v>
      </c>
      <c r="F12" s="490">
        <f>+'156'!F12/'158'!F12</f>
        <v>297.7</v>
      </c>
      <c r="G12" s="490">
        <f>+'156'!G12/'158'!G12</f>
        <v>564.94444444444446</v>
      </c>
      <c r="H12" s="490">
        <f>+'156'!H12/'158'!H12</f>
        <v>953.88888888888891</v>
      </c>
    </row>
    <row r="13" spans="1:9" x14ac:dyDescent="0.2">
      <c r="A13" s="54" t="s">
        <v>31</v>
      </c>
      <c r="B13" s="490">
        <f>+'156'!B13/'158'!B13</f>
        <v>577.56097560975604</v>
      </c>
      <c r="C13" s="490">
        <f>+'156'!C13/'158'!C13</f>
        <v>8</v>
      </c>
      <c r="D13" s="490">
        <f>+'156'!D13/'158'!D13</f>
        <v>71</v>
      </c>
      <c r="E13" s="490">
        <f>+'156'!E13/'158'!E13</f>
        <v>143.16666666666666</v>
      </c>
      <c r="F13" s="490">
        <f>+'156'!F13/'158'!F13</f>
        <v>302</v>
      </c>
      <c r="G13" s="490">
        <f>+'156'!G13/'158'!G13</f>
        <v>577.66666666666663</v>
      </c>
      <c r="H13" s="490">
        <f>+'156'!H13/'158'!H13</f>
        <v>1091</v>
      </c>
    </row>
    <row r="14" spans="1:9" x14ac:dyDescent="0.2">
      <c r="A14" s="54" t="s">
        <v>62</v>
      </c>
      <c r="B14" s="490">
        <f>+'156'!B14/'158'!B14</f>
        <v>253.18333333333334</v>
      </c>
      <c r="C14" s="490">
        <f>+'156'!C14/'158'!C14</f>
        <v>14.117647058823529</v>
      </c>
      <c r="D14" s="490">
        <f>+'156'!D14/'158'!D14</f>
        <v>50.478260869565219</v>
      </c>
      <c r="E14" s="490">
        <f>+'156'!E14/'158'!E14</f>
        <v>123.82608695652173</v>
      </c>
      <c r="F14" s="490">
        <f>+'156'!F14/'158'!F14</f>
        <v>296</v>
      </c>
      <c r="G14" s="490">
        <f>+'156'!G14/'158'!G14</f>
        <v>543.4375</v>
      </c>
      <c r="H14" s="490">
        <f>+'156'!H14/'158'!H14</f>
        <v>1017</v>
      </c>
    </row>
    <row r="15" spans="1:9" x14ac:dyDescent="0.2">
      <c r="A15" s="54" t="s">
        <v>63</v>
      </c>
      <c r="B15" s="490">
        <f>+'156'!B15/'158'!B15</f>
        <v>69.142857142857139</v>
      </c>
      <c r="C15" s="490">
        <f>+'156'!C15/'158'!C15</f>
        <v>11.896551724137931</v>
      </c>
      <c r="D15" s="490">
        <f>+'156'!D15/'158'!D15</f>
        <v>49</v>
      </c>
      <c r="E15" s="490">
        <f>+'156'!E15/'158'!E15</f>
        <v>129.29411764705881</v>
      </c>
      <c r="F15" s="490">
        <f>+'156'!F15/'158'!F15</f>
        <v>275.75</v>
      </c>
      <c r="G15" s="490">
        <f>+'156'!G15/'158'!G15</f>
        <v>420</v>
      </c>
      <c r="H15" s="490">
        <f>+'156'!H15/'158'!H15</f>
        <v>907</v>
      </c>
    </row>
    <row r="16" spans="1:9" x14ac:dyDescent="0.2">
      <c r="A16" s="54" t="s">
        <v>64</v>
      </c>
      <c r="B16" s="490">
        <f>+'156'!B16/'158'!B16</f>
        <v>83.044247787610615</v>
      </c>
      <c r="C16" s="490">
        <f>+'156'!C16/'158'!C16</f>
        <v>14.344827586206897</v>
      </c>
      <c r="D16" s="490">
        <f>+'156'!D16/'158'!D16</f>
        <v>53.910256410256409</v>
      </c>
      <c r="E16" s="490">
        <f>+'156'!E16/'158'!E16</f>
        <v>133.30303030303031</v>
      </c>
      <c r="F16" s="490">
        <f>+'156'!F16/'158'!F16</f>
        <v>253.14285714285714</v>
      </c>
      <c r="G16" s="490">
        <f>+'156'!G16/'158'!G16</f>
        <v>514.28571428571433</v>
      </c>
      <c r="H16" s="490"/>
    </row>
    <row r="17" spans="1:8" x14ac:dyDescent="0.2">
      <c r="A17" s="54" t="s">
        <v>84</v>
      </c>
      <c r="B17" s="490">
        <f>+'156'!B17/'158'!B17</f>
        <v>69.072463768115938</v>
      </c>
      <c r="C17" s="490">
        <f>+'156'!C17/'158'!C17</f>
        <v>16.363636363636363</v>
      </c>
      <c r="D17" s="490">
        <f>+'156'!D17/'158'!D17</f>
        <v>55.826086956521742</v>
      </c>
      <c r="E17" s="490">
        <f>+'156'!E17/'158'!E17</f>
        <v>127.71428571428571</v>
      </c>
      <c r="F17" s="490">
        <f>+'156'!F17/'158'!F17</f>
        <v>274.5</v>
      </c>
      <c r="G17" s="490">
        <f>+'156'!G17/'158'!G17</f>
        <v>475</v>
      </c>
      <c r="H17" s="490"/>
    </row>
    <row r="18" spans="1:8" x14ac:dyDescent="0.2">
      <c r="A18" s="54" t="s">
        <v>55</v>
      </c>
      <c r="B18" s="490">
        <f>+'156'!B18/'158'!B18</f>
        <v>286.19631901840489</v>
      </c>
      <c r="C18" s="490">
        <f>+'156'!C18/'158'!C18</f>
        <v>14</v>
      </c>
      <c r="D18" s="490">
        <f>+'156'!D18/'158'!D18</f>
        <v>61.173913043478258</v>
      </c>
      <c r="E18" s="490">
        <f>+'156'!E18/'158'!E18</f>
        <v>144.47058823529412</v>
      </c>
      <c r="F18" s="490">
        <f>+'156'!F18/'158'!F18</f>
        <v>285.14634146341461</v>
      </c>
      <c r="G18" s="490">
        <f>+'156'!G18/'158'!G18</f>
        <v>565.5</v>
      </c>
      <c r="H18" s="490">
        <f>+'156'!H18/'158'!H18</f>
        <v>1029.7272727272727</v>
      </c>
    </row>
    <row r="19" spans="1:8" x14ac:dyDescent="0.2">
      <c r="A19" s="54" t="s">
        <v>65</v>
      </c>
      <c r="B19" s="490">
        <f>+'156'!B19/'158'!B19</f>
        <v>149.34246575342465</v>
      </c>
      <c r="C19" s="490">
        <f>+'156'!C19/'158'!C19</f>
        <v>16.523809523809526</v>
      </c>
      <c r="D19" s="490">
        <f>+'156'!D19/'158'!D19</f>
        <v>56.452380952380949</v>
      </c>
      <c r="E19" s="490">
        <f>+'156'!E19/'158'!E19</f>
        <v>138.80000000000001</v>
      </c>
      <c r="F19" s="490">
        <f>+'156'!F19/'158'!F19</f>
        <v>268.88888888888891</v>
      </c>
      <c r="G19" s="490">
        <f>+'156'!G19/'158'!G19</f>
        <v>507.27272727272725</v>
      </c>
      <c r="H19" s="490"/>
    </row>
    <row r="20" spans="1:8" x14ac:dyDescent="0.2">
      <c r="A20" s="54" t="s">
        <v>66</v>
      </c>
      <c r="B20" s="490">
        <f>+'156'!B20/'158'!B20</f>
        <v>116.77777777777777</v>
      </c>
      <c r="C20" s="490">
        <f>+'156'!C20/'158'!C20</f>
        <v>13.869047619047619</v>
      </c>
      <c r="D20" s="490">
        <f>+'156'!D20/'158'!D20</f>
        <v>57.988764044943821</v>
      </c>
      <c r="E20" s="490">
        <f>+'156'!E20/'158'!E20</f>
        <v>132.94666666666666</v>
      </c>
      <c r="F20" s="490">
        <f>+'156'!F20/'158'!F20</f>
        <v>287.8857142857143</v>
      </c>
      <c r="G20" s="490">
        <f>+'156'!G20/'158'!G20</f>
        <v>593.57142857142856</v>
      </c>
      <c r="H20" s="490"/>
    </row>
    <row r="21" spans="1:8" x14ac:dyDescent="0.2">
      <c r="A21" s="54" t="s">
        <v>67</v>
      </c>
      <c r="B21" s="490">
        <f>+'156'!B21/'158'!B21</f>
        <v>71.396449704142015</v>
      </c>
      <c r="C21" s="490">
        <f>+'156'!C21/'158'!C21</f>
        <v>16.711864406779661</v>
      </c>
      <c r="D21" s="490">
        <f>+'156'!D21/'158'!D21</f>
        <v>58.95774647887324</v>
      </c>
      <c r="E21" s="490">
        <f>+'156'!E21/'158'!E21</f>
        <v>131.36666666666667</v>
      </c>
      <c r="F21" s="490">
        <f>+'156'!F21/'158'!F21</f>
        <v>283.28571428571428</v>
      </c>
      <c r="G21" s="490">
        <f>+'156'!G21/'158'!G21</f>
        <v>485</v>
      </c>
      <c r="H21" s="490"/>
    </row>
    <row r="22" spans="1:8" x14ac:dyDescent="0.2">
      <c r="A22" s="53" t="s">
        <v>32</v>
      </c>
      <c r="B22" s="490">
        <f>+'156'!B22/'158'!B22</f>
        <v>298.29787234042556</v>
      </c>
      <c r="C22" s="490">
        <f>+'156'!C22/'158'!C22</f>
        <v>17.294117647058822</v>
      </c>
      <c r="D22" s="490">
        <f>+'156'!D22/'158'!D22</f>
        <v>58.533333333333331</v>
      </c>
      <c r="E22" s="490">
        <f>+'156'!E22/'158'!E22</f>
        <v>136.47999999999999</v>
      </c>
      <c r="F22" s="490">
        <f>+'156'!F22/'158'!F22</f>
        <v>287.16000000000003</v>
      </c>
      <c r="G22" s="490">
        <f>+'156'!G22/'158'!G22</f>
        <v>546.375</v>
      </c>
      <c r="H22" s="490">
        <f>+'156'!H22/'158'!H22</f>
        <v>994.58333333333337</v>
      </c>
    </row>
    <row r="23" spans="1:8" x14ac:dyDescent="0.2">
      <c r="A23" s="54" t="s">
        <v>68</v>
      </c>
      <c r="B23" s="490">
        <f>+'156'!B23/'158'!B23</f>
        <v>66.960227272727266</v>
      </c>
      <c r="C23" s="490">
        <f>+'156'!C23/'158'!C23</f>
        <v>17.136986301369863</v>
      </c>
      <c r="D23" s="490">
        <f>+'156'!D23/'158'!D23</f>
        <v>52.343283582089555</v>
      </c>
      <c r="E23" s="490">
        <f>+'156'!E23/'158'!E23</f>
        <v>131.63999999999999</v>
      </c>
      <c r="F23" s="490">
        <f>+'156'!F23/'158'!F23</f>
        <v>277.875</v>
      </c>
      <c r="G23" s="490">
        <f>+'156'!G23/'158'!G23</f>
        <v>504.33333333333331</v>
      </c>
      <c r="H23" s="490"/>
    </row>
    <row r="24" spans="1:8" x14ac:dyDescent="0.2">
      <c r="A24" s="54" t="s">
        <v>33</v>
      </c>
      <c r="B24" s="490">
        <f>+'156'!B24/'158'!B24</f>
        <v>388.08045977011494</v>
      </c>
      <c r="C24" s="490">
        <f>+'156'!C24/'158'!C24</f>
        <v>24.25</v>
      </c>
      <c r="D24" s="490">
        <f>+'156'!D24/'158'!D24</f>
        <v>67.5</v>
      </c>
      <c r="E24" s="490">
        <f>+'156'!E24/'158'!E24</f>
        <v>131.91666666666666</v>
      </c>
      <c r="F24" s="490">
        <f>+'156'!F24/'158'!F24</f>
        <v>291.44444444444446</v>
      </c>
      <c r="G24" s="490">
        <f>+'156'!G24/'158'!G24</f>
        <v>559.5</v>
      </c>
      <c r="H24" s="490">
        <f>+'156'!H24/'158'!H24</f>
        <v>912.7</v>
      </c>
    </row>
    <row r="25" spans="1:8" x14ac:dyDescent="0.2">
      <c r="A25" s="54" t="s">
        <v>218</v>
      </c>
      <c r="B25" s="490">
        <f>+'156'!B25/'158'!B25</f>
        <v>98.043859649122808</v>
      </c>
      <c r="C25" s="490">
        <f>+'156'!C25/'158'!C25</f>
        <v>17</v>
      </c>
      <c r="D25" s="490">
        <f>+'156'!D25/'158'!D25</f>
        <v>53.289473684210527</v>
      </c>
      <c r="E25" s="490">
        <f>+'156'!E25/'158'!E25</f>
        <v>138.42857142857142</v>
      </c>
      <c r="F25" s="490">
        <f>+'156'!F25/'158'!F25</f>
        <v>275.28571428571428</v>
      </c>
      <c r="G25" s="490">
        <f>+'156'!G25/'158'!G25</f>
        <v>459</v>
      </c>
      <c r="H25" s="490"/>
    </row>
    <row r="26" spans="1:8" x14ac:dyDescent="0.2">
      <c r="A26" s="54" t="s">
        <v>56</v>
      </c>
      <c r="B26" s="490">
        <f>+'156'!B26/'158'!B26</f>
        <v>165.46236559139786</v>
      </c>
      <c r="C26" s="490">
        <f>+'156'!C26/'158'!C26</f>
        <v>16.96</v>
      </c>
      <c r="D26" s="490">
        <f>+'156'!D26/'158'!D26</f>
        <v>51.5</v>
      </c>
      <c r="E26" s="490">
        <f>+'156'!E26/'158'!E26</f>
        <v>134.88235294117646</v>
      </c>
      <c r="F26" s="490">
        <f>+'156'!F26/'158'!F26</f>
        <v>283.90909090909093</v>
      </c>
      <c r="G26" s="490">
        <f>+'156'!G26/'158'!G26</f>
        <v>503.14285714285717</v>
      </c>
      <c r="H26" s="490">
        <f>+'156'!H26/'158'!H26</f>
        <v>916.8</v>
      </c>
    </row>
    <row r="27" spans="1:8" x14ac:dyDescent="0.2">
      <c r="A27" s="54" t="s">
        <v>70</v>
      </c>
      <c r="B27" s="490">
        <f>+'156'!B27/'158'!B27</f>
        <v>56.267080745341616</v>
      </c>
      <c r="C27" s="490">
        <f>+'156'!C27/'158'!C27</f>
        <v>12.276595744680851</v>
      </c>
      <c r="D27" s="490">
        <f>+'156'!D27/'158'!D27</f>
        <v>56</v>
      </c>
      <c r="E27" s="490">
        <f>+'156'!E27/'158'!E27</f>
        <v>139.94117647058823</v>
      </c>
      <c r="F27" s="490">
        <f>+'156'!F27/'158'!F27</f>
        <v>266</v>
      </c>
      <c r="G27" s="490">
        <f>+'156'!G27/'158'!G27</f>
        <v>536</v>
      </c>
      <c r="H27" s="490">
        <f>+'156'!H27/'158'!H27</f>
        <v>982</v>
      </c>
    </row>
    <row r="28" spans="1:8" x14ac:dyDescent="0.2">
      <c r="A28" s="54" t="s">
        <v>71</v>
      </c>
      <c r="B28" s="490">
        <f>+'156'!B28/'158'!B28</f>
        <v>134.51020408163265</v>
      </c>
      <c r="C28" s="490">
        <f>+'156'!C28/'158'!C28</f>
        <v>12.5</v>
      </c>
      <c r="D28" s="490">
        <f>+'156'!D28/'158'!D28</f>
        <v>57.142857142857146</v>
      </c>
      <c r="E28" s="490">
        <f>+'156'!E28/'158'!E28</f>
        <v>141.625</v>
      </c>
      <c r="F28" s="490">
        <f>+'156'!F28/'158'!F28</f>
        <v>239.8</v>
      </c>
      <c r="G28" s="490">
        <f>+'156'!G28/'158'!G28</f>
        <v>570.55555555555554</v>
      </c>
      <c r="H28" s="490"/>
    </row>
    <row r="29" spans="1:8" x14ac:dyDescent="0.2">
      <c r="A29" s="54" t="s">
        <v>57</v>
      </c>
      <c r="B29" s="490">
        <f>+'156'!B29/'158'!B29</f>
        <v>80.179245283018872</v>
      </c>
      <c r="C29" s="490">
        <f>+'156'!C29/'158'!C29</f>
        <v>14.130434782608695</v>
      </c>
      <c r="D29" s="490">
        <f>+'156'!D29/'158'!D29</f>
        <v>49.555555555555557</v>
      </c>
      <c r="E29" s="490">
        <f>+'156'!E29/'158'!E29</f>
        <v>135.85714285714286</v>
      </c>
      <c r="F29" s="490">
        <f>+'156'!F29/'158'!F29</f>
        <v>271.2</v>
      </c>
      <c r="G29" s="490">
        <f>+'156'!G29/'158'!G29</f>
        <v>561.4</v>
      </c>
      <c r="H29" s="490"/>
    </row>
    <row r="30" spans="1:8" x14ac:dyDescent="0.2">
      <c r="A30" s="54" t="s">
        <v>58</v>
      </c>
      <c r="B30" s="490">
        <f>+'156'!B30/'158'!B30</f>
        <v>137.36134453781511</v>
      </c>
      <c r="C30" s="490">
        <f>+'156'!C30/'158'!C30</f>
        <v>12.488888888888889</v>
      </c>
      <c r="D30" s="490">
        <f>+'156'!D30/'158'!D30</f>
        <v>56.370370370370374</v>
      </c>
      <c r="E30" s="490">
        <f>+'156'!E30/'158'!E30</f>
        <v>130.35</v>
      </c>
      <c r="F30" s="490">
        <f>+'156'!F30/'158'!F30</f>
        <v>287.15384615384613</v>
      </c>
      <c r="G30" s="490">
        <f>+'156'!G30/'158'!G30</f>
        <v>537.07692307692309</v>
      </c>
      <c r="H30" s="490">
        <f>+'156'!H30/'158'!H30</f>
        <v>940</v>
      </c>
    </row>
    <row r="31" spans="1:8" x14ac:dyDescent="0.2">
      <c r="A31" s="54" t="s">
        <v>59</v>
      </c>
      <c r="B31" s="490">
        <f>+'156'!B31/'158'!B31</f>
        <v>65.529824561403515</v>
      </c>
      <c r="C31" s="490">
        <f>+'156'!C31/'158'!C31</f>
        <v>13.050847457627119</v>
      </c>
      <c r="D31" s="490">
        <f>+'156'!D31/'158'!D31</f>
        <v>55.178571428571431</v>
      </c>
      <c r="E31" s="490">
        <f>+'156'!E31/'158'!E31</f>
        <v>128.64705882352942</v>
      </c>
      <c r="F31" s="490">
        <f>+'156'!F31/'158'!F31</f>
        <v>290.88888888888891</v>
      </c>
      <c r="G31" s="490">
        <f>+'156'!G31/'158'!G31</f>
        <v>448.66666666666669</v>
      </c>
      <c r="H31" s="490"/>
    </row>
    <row r="32" spans="1:8" x14ac:dyDescent="0.2">
      <c r="A32" s="54" t="s">
        <v>85</v>
      </c>
      <c r="B32" s="490">
        <f>+'156'!B32/'158'!B32</f>
        <v>107.72043010752688</v>
      </c>
      <c r="C32" s="490">
        <f>+'156'!C32/'158'!C32</f>
        <v>13.945945945945946</v>
      </c>
      <c r="D32" s="490">
        <f>+'156'!D32/'158'!D32</f>
        <v>52.478260869565219</v>
      </c>
      <c r="E32" s="490">
        <f>+'156'!E32/'158'!E32</f>
        <v>148.4</v>
      </c>
      <c r="F32" s="490">
        <f>+'156'!F32/'158'!F32</f>
        <v>248.125</v>
      </c>
      <c r="G32" s="490">
        <f>+'156'!G32/'158'!G32</f>
        <v>571.25</v>
      </c>
      <c r="H32" s="490">
        <f>+'156'!H32/'158'!H32</f>
        <v>1057</v>
      </c>
    </row>
    <row r="33" spans="1:8" x14ac:dyDescent="0.2">
      <c r="A33" s="54" t="s">
        <v>72</v>
      </c>
      <c r="B33" s="490">
        <f>+'156'!B33/'158'!B33</f>
        <v>47.5</v>
      </c>
      <c r="C33" s="490">
        <f>+'156'!C33/'158'!C33</f>
        <v>12.585714285714285</v>
      </c>
      <c r="D33" s="490">
        <f>+'156'!D33/'158'!D33</f>
        <v>52.830769230769228</v>
      </c>
      <c r="E33" s="490">
        <f>+'156'!E33/'158'!E33</f>
        <v>137.82608695652175</v>
      </c>
      <c r="F33" s="490">
        <f>+'156'!F33/'158'!F33</f>
        <v>258.33333333333331</v>
      </c>
      <c r="G33" s="490">
        <f>+'156'!G33/'158'!G33</f>
        <v>614</v>
      </c>
      <c r="H33" s="490"/>
    </row>
    <row r="34" spans="1:8" x14ac:dyDescent="0.2">
      <c r="A34" s="54" t="s">
        <v>73</v>
      </c>
      <c r="B34" s="490">
        <f>+'156'!B34/'158'!B34</f>
        <v>56.439393939393938</v>
      </c>
      <c r="C34" s="490">
        <f>+'156'!C34/'158'!C34</f>
        <v>9.9032258064516121</v>
      </c>
      <c r="D34" s="490">
        <f>+'156'!D34/'158'!D34</f>
        <v>50.583333333333336</v>
      </c>
      <c r="E34" s="490">
        <f>+'156'!E34/'158'!E34</f>
        <v>123.6</v>
      </c>
      <c r="F34" s="490">
        <f>+'156'!F34/'158'!F34</f>
        <v>264.33333333333331</v>
      </c>
      <c r="G34" s="490"/>
      <c r="H34" s="490"/>
    </row>
    <row r="35" spans="1:8" x14ac:dyDescent="0.2">
      <c r="A35" s="54" t="s">
        <v>74</v>
      </c>
      <c r="B35" s="490">
        <f>+'156'!B35/'158'!B35</f>
        <v>158.42990654205607</v>
      </c>
      <c r="C35" s="490">
        <f>+'156'!C35/'158'!C35</f>
        <v>16.24074074074074</v>
      </c>
      <c r="D35" s="490">
        <f>+'156'!D35/'158'!D35</f>
        <v>59.843137254901961</v>
      </c>
      <c r="E35" s="490">
        <f>+'156'!E35/'158'!E35</f>
        <v>138.32142857142858</v>
      </c>
      <c r="F35" s="490">
        <f>+'156'!F35/'158'!F35</f>
        <v>278.75</v>
      </c>
      <c r="G35" s="490">
        <f>+'156'!G35/'158'!G35</f>
        <v>588.57894736842104</v>
      </c>
      <c r="H35" s="490">
        <f>+'156'!H35/'158'!H35</f>
        <v>1063</v>
      </c>
    </row>
    <row r="36" spans="1:8" x14ac:dyDescent="0.2">
      <c r="A36" s="54" t="s">
        <v>75</v>
      </c>
      <c r="B36" s="490">
        <f>+'156'!B36/'158'!B36</f>
        <v>148.48314606741573</v>
      </c>
      <c r="C36" s="490">
        <f>+'156'!C36/'158'!C36</f>
        <v>14.157894736842104</v>
      </c>
      <c r="D36" s="490">
        <f>+'156'!D36/'158'!D36</f>
        <v>60.333333333333336</v>
      </c>
      <c r="E36" s="490">
        <f>+'156'!E36/'158'!E36</f>
        <v>133.35897435897436</v>
      </c>
      <c r="F36" s="490">
        <f>+'156'!F36/'158'!F36</f>
        <v>277.11538461538464</v>
      </c>
      <c r="G36" s="490">
        <f>+'156'!G36/'158'!G36</f>
        <v>528.52941176470586</v>
      </c>
      <c r="H36" s="490">
        <f>+'156'!H36/'158'!H36</f>
        <v>1062</v>
      </c>
    </row>
    <row r="37" spans="1:8" ht="13.5" thickBot="1" x14ac:dyDescent="0.25">
      <c r="A37" s="58" t="s">
        <v>76</v>
      </c>
      <c r="B37" s="491">
        <f>+'156'!B37/'158'!B37</f>
        <v>59.517647058823528</v>
      </c>
      <c r="C37" s="491">
        <f>+'156'!C37/'158'!C37</f>
        <v>14.323529411764707</v>
      </c>
      <c r="D37" s="491">
        <f>+'156'!D37/'158'!D37</f>
        <v>54.657142857142858</v>
      </c>
      <c r="E37" s="491">
        <f>+'156'!E37/'158'!E37</f>
        <v>128</v>
      </c>
      <c r="F37" s="491">
        <f>+'156'!F37/'158'!F37</f>
        <v>280.75</v>
      </c>
      <c r="G37" s="491"/>
      <c r="H37" s="491"/>
    </row>
    <row r="38" spans="1:8" s="74" customFormat="1" ht="15" customHeight="1" x14ac:dyDescent="0.2">
      <c r="A38" s="342" t="s">
        <v>339</v>
      </c>
      <c r="B38" s="333"/>
      <c r="C38" s="333"/>
      <c r="D38" s="334"/>
      <c r="E38" s="334"/>
      <c r="F38" s="334"/>
      <c r="G38" s="334"/>
      <c r="H38" s="334"/>
    </row>
    <row r="39" spans="1:8" s="74" customFormat="1" ht="15" customHeight="1" x14ac:dyDescent="0.2">
      <c r="A39" s="890" t="s">
        <v>572</v>
      </c>
      <c r="B39" s="890"/>
      <c r="C39" s="890"/>
      <c r="D39" s="890"/>
      <c r="E39" s="890"/>
      <c r="F39" s="890"/>
      <c r="G39" s="890"/>
      <c r="H39" s="890"/>
    </row>
    <row r="40" spans="1:8" s="74" customFormat="1" ht="15" customHeight="1" x14ac:dyDescent="0.2">
      <c r="A40" s="890"/>
      <c r="B40" s="890"/>
      <c r="C40" s="890"/>
      <c r="D40" s="890"/>
      <c r="E40" s="890"/>
      <c r="F40" s="890"/>
      <c r="G40" s="890"/>
      <c r="H40" s="890"/>
    </row>
    <row r="41" spans="1:8" ht="15" customHeight="1" x14ac:dyDescent="0.2">
      <c r="A41" s="399" t="s">
        <v>573</v>
      </c>
      <c r="B41" s="399"/>
      <c r="C41" s="399"/>
      <c r="D41" s="399"/>
      <c r="E41" s="399"/>
      <c r="F41" s="399"/>
      <c r="G41" s="1"/>
      <c r="H41" s="1"/>
    </row>
    <row r="42" spans="1:8" ht="15" customHeight="1" x14ac:dyDescent="0.2">
      <c r="A42" s="395" t="s">
        <v>803</v>
      </c>
      <c r="B42" s="394"/>
      <c r="C42" s="394"/>
      <c r="D42" s="394"/>
      <c r="E42" s="394"/>
      <c r="F42" s="360"/>
      <c r="G42" s="259"/>
      <c r="H42" s="134"/>
    </row>
    <row r="43" spans="1:8" ht="15" customHeight="1" x14ac:dyDescent="0.2">
      <c r="A43" s="397" t="s">
        <v>551</v>
      </c>
      <c r="B43" s="394"/>
      <c r="C43" s="394"/>
      <c r="D43" s="394"/>
      <c r="E43" s="394"/>
      <c r="F43" s="396"/>
      <c r="G43" s="259"/>
      <c r="H43" s="134"/>
    </row>
    <row r="44" spans="1:8" ht="15" customHeight="1" x14ac:dyDescent="0.2">
      <c r="A44" s="397" t="s">
        <v>546</v>
      </c>
      <c r="B44" s="394"/>
      <c r="C44" s="394"/>
      <c r="D44" s="394"/>
      <c r="E44" s="394"/>
      <c r="F44" s="396"/>
      <c r="G44" s="259"/>
      <c r="H44" s="394"/>
    </row>
    <row r="45" spans="1:8" ht="15" customHeight="1" x14ac:dyDescent="0.2">
      <c r="A45" s="397" t="s">
        <v>547</v>
      </c>
      <c r="B45" s="399"/>
      <c r="C45" s="134"/>
      <c r="D45" s="134"/>
      <c r="E45" s="134"/>
      <c r="F45" s="396"/>
      <c r="G45" s="259"/>
      <c r="H45" s="134"/>
    </row>
    <row r="46" spans="1:8" ht="15" customHeight="1" x14ac:dyDescent="0.2">
      <c r="A46" s="397" t="s">
        <v>548</v>
      </c>
      <c r="B46" s="134"/>
      <c r="C46" s="134"/>
      <c r="D46" s="134"/>
      <c r="E46" s="134"/>
      <c r="F46" s="394"/>
      <c r="G46" s="394"/>
      <c r="H46" s="394"/>
    </row>
    <row r="47" spans="1:8" ht="15" customHeight="1" x14ac:dyDescent="0.2">
      <c r="A47" s="397" t="s">
        <v>549</v>
      </c>
      <c r="B47" s="134"/>
      <c r="C47" s="134"/>
      <c r="D47" s="134"/>
      <c r="E47" s="134"/>
      <c r="F47" s="394"/>
      <c r="G47" s="394"/>
      <c r="H47" s="394"/>
    </row>
    <row r="48" spans="1:8" ht="15" customHeight="1" x14ac:dyDescent="0.2">
      <c r="A48" s="397" t="s">
        <v>550</v>
      </c>
      <c r="B48" s="134"/>
      <c r="C48" s="134"/>
      <c r="D48" s="134"/>
      <c r="E48" s="134"/>
      <c r="F48" s="396"/>
      <c r="G48" s="259"/>
      <c r="H48" s="394"/>
    </row>
    <row r="49" spans="1:8" ht="15" customHeight="1" x14ac:dyDescent="0.2">
      <c r="A49" s="13" t="s">
        <v>24</v>
      </c>
      <c r="B49" s="399"/>
      <c r="C49" s="399"/>
      <c r="D49" s="399"/>
      <c r="E49" s="399"/>
      <c r="F49" s="1"/>
      <c r="G49" s="134"/>
      <c r="H49" s="134"/>
    </row>
    <row r="50" spans="1:8" ht="14.25" customHeight="1" x14ac:dyDescent="0.2"/>
  </sheetData>
  <mergeCells count="8">
    <mergeCell ref="A39:H40"/>
    <mergeCell ref="A1:H1"/>
    <mergeCell ref="A2:H2"/>
    <mergeCell ref="A3:H3"/>
    <mergeCell ref="A4:H4"/>
    <mergeCell ref="A5:H5"/>
    <mergeCell ref="A6:A7"/>
    <mergeCell ref="C6:H6"/>
  </mergeCells>
  <conditionalFormatting sqref="B10:H38">
    <cfRule type="cellIs" dxfId="4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39370078740157483" bottom="0.19685039370078741" header="0" footer="0"/>
  <pageSetup scale="90" orientation="landscape" r:id="rId1"/>
  <headerFooter alignWithMargins="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761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43"/>
  <sheetViews>
    <sheetView showGridLines="0" zoomScaleNormal="100" zoomScaleSheetLayoutView="100" workbookViewId="0">
      <selection activeCell="G16" sqref="G16"/>
    </sheetView>
  </sheetViews>
  <sheetFormatPr baseColWidth="10" defaultColWidth="7.625" defaultRowHeight="12.75" x14ac:dyDescent="0.2"/>
  <cols>
    <col min="1" max="1" width="27.125" style="74" customWidth="1"/>
    <col min="2" max="13" width="8.375" style="95" customWidth="1"/>
    <col min="14" max="14" width="8.875" style="95" customWidth="1"/>
    <col min="15" max="16384" width="7.625" style="95"/>
  </cols>
  <sheetData>
    <row r="1" spans="1:14" ht="15" customHeight="1" x14ac:dyDescent="0.25">
      <c r="A1" s="781" t="s">
        <v>813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578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206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3" t="s">
        <v>97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14" s="112" customFormat="1" ht="27" customHeight="1" x14ac:dyDescent="0.25">
      <c r="A6" s="436" t="s">
        <v>226</v>
      </c>
      <c r="B6" s="769">
        <v>2010</v>
      </c>
      <c r="C6" s="769">
        <v>2011</v>
      </c>
      <c r="D6" s="769">
        <v>2012</v>
      </c>
      <c r="E6" s="769">
        <v>2013</v>
      </c>
      <c r="F6" s="769">
        <v>2014</v>
      </c>
      <c r="G6" s="769">
        <v>2015</v>
      </c>
      <c r="H6" s="769">
        <v>2016</v>
      </c>
      <c r="I6" s="769">
        <v>2017</v>
      </c>
      <c r="J6" s="769">
        <v>2018</v>
      </c>
      <c r="K6" s="769">
        <v>2019</v>
      </c>
      <c r="L6" s="769">
        <v>2020</v>
      </c>
      <c r="M6" s="769">
        <v>2021</v>
      </c>
    </row>
    <row r="7" spans="1:14" ht="6.75" customHeight="1" x14ac:dyDescent="0.2">
      <c r="A7" s="111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4" s="437" customFormat="1" x14ac:dyDescent="0.2">
      <c r="A8" s="79" t="s">
        <v>0</v>
      </c>
      <c r="B8" s="421">
        <f>+B10+B17+B27+B33</f>
        <v>51478</v>
      </c>
      <c r="C8" s="421">
        <f t="shared" ref="C8:M8" si="0">+C10+C17+C27+C33</f>
        <v>51378</v>
      </c>
      <c r="D8" s="421">
        <f t="shared" si="0"/>
        <v>51618</v>
      </c>
      <c r="E8" s="421">
        <f t="shared" si="0"/>
        <v>52482</v>
      </c>
      <c r="F8" s="421">
        <f t="shared" si="0"/>
        <v>53149</v>
      </c>
      <c r="G8" s="421">
        <f t="shared" si="0"/>
        <v>53873</v>
      </c>
      <c r="H8" s="421">
        <f t="shared" si="0"/>
        <v>54210</v>
      </c>
      <c r="I8" s="421">
        <f t="shared" si="0"/>
        <v>54734</v>
      </c>
      <c r="J8" s="421">
        <f t="shared" si="0"/>
        <v>56131</v>
      </c>
      <c r="K8" s="421">
        <f t="shared" si="0"/>
        <v>57210</v>
      </c>
      <c r="L8" s="421">
        <f t="shared" si="0"/>
        <v>57756</v>
      </c>
      <c r="M8" s="421">
        <f t="shared" si="0"/>
        <v>58405</v>
      </c>
    </row>
    <row r="9" spans="1:14" s="437" customFormat="1" ht="6.75" customHeight="1" x14ac:dyDescent="0.2">
      <c r="A9" s="75"/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</row>
    <row r="10" spans="1:14" s="437" customFormat="1" x14ac:dyDescent="0.2">
      <c r="A10" s="79" t="s">
        <v>3</v>
      </c>
      <c r="B10" s="421">
        <f>SUM(B11:B15)</f>
        <v>7585</v>
      </c>
      <c r="C10" s="421">
        <f t="shared" ref="C10:M10" si="1">SUM(C11:C15)</f>
        <v>7727</v>
      </c>
      <c r="D10" s="421">
        <f t="shared" si="1"/>
        <v>7853</v>
      </c>
      <c r="E10" s="421">
        <f t="shared" si="1"/>
        <v>8051</v>
      </c>
      <c r="F10" s="421">
        <f t="shared" si="1"/>
        <v>8353</v>
      </c>
      <c r="G10" s="421">
        <f t="shared" si="1"/>
        <v>8544</v>
      </c>
      <c r="H10" s="421">
        <f t="shared" si="1"/>
        <v>8627</v>
      </c>
      <c r="I10" s="421">
        <f t="shared" si="1"/>
        <v>9114</v>
      </c>
      <c r="J10" s="421">
        <f t="shared" si="1"/>
        <v>10202</v>
      </c>
      <c r="K10" s="421">
        <f t="shared" si="1"/>
        <v>10535</v>
      </c>
      <c r="L10" s="421">
        <f t="shared" si="1"/>
        <v>10997</v>
      </c>
      <c r="M10" s="421">
        <f t="shared" si="1"/>
        <v>10993</v>
      </c>
    </row>
    <row r="11" spans="1:14" x14ac:dyDescent="0.2">
      <c r="A11" s="77" t="s">
        <v>19</v>
      </c>
      <c r="B11" s="430"/>
      <c r="C11" s="430"/>
      <c r="D11" s="430"/>
      <c r="E11" s="430"/>
      <c r="F11" s="430">
        <v>104</v>
      </c>
      <c r="G11" s="430">
        <v>90</v>
      </c>
      <c r="H11" s="430">
        <v>113</v>
      </c>
      <c r="I11" s="430">
        <v>112</v>
      </c>
      <c r="J11" s="430">
        <v>110</v>
      </c>
      <c r="K11" s="430">
        <v>123</v>
      </c>
      <c r="L11" s="430">
        <v>149</v>
      </c>
      <c r="M11" s="430">
        <v>135</v>
      </c>
    </row>
    <row r="12" spans="1:14" x14ac:dyDescent="0.2">
      <c r="A12" s="77" t="s">
        <v>17</v>
      </c>
      <c r="B12" s="430">
        <v>218</v>
      </c>
      <c r="C12" s="430">
        <v>239</v>
      </c>
      <c r="D12" s="430">
        <v>227</v>
      </c>
      <c r="E12" s="430">
        <v>224</v>
      </c>
      <c r="F12" s="430">
        <v>211</v>
      </c>
      <c r="G12" s="430">
        <v>216</v>
      </c>
      <c r="H12" s="430">
        <v>212</v>
      </c>
      <c r="I12" s="430">
        <v>213</v>
      </c>
      <c r="J12" s="430">
        <v>207</v>
      </c>
      <c r="K12" s="430">
        <v>217</v>
      </c>
      <c r="L12" s="430">
        <v>235</v>
      </c>
      <c r="M12" s="430">
        <v>200</v>
      </c>
    </row>
    <row r="13" spans="1:14" x14ac:dyDescent="0.2">
      <c r="A13" s="77" t="s">
        <v>4</v>
      </c>
      <c r="B13" s="430">
        <v>313</v>
      </c>
      <c r="C13" s="430">
        <v>326</v>
      </c>
      <c r="D13" s="430">
        <v>321</v>
      </c>
      <c r="E13" s="430">
        <v>329</v>
      </c>
      <c r="F13" s="430">
        <v>312</v>
      </c>
      <c r="G13" s="430">
        <v>319</v>
      </c>
      <c r="H13" s="430">
        <v>331</v>
      </c>
      <c r="I13" s="430">
        <v>320</v>
      </c>
      <c r="J13" s="430">
        <v>344</v>
      </c>
      <c r="K13" s="430">
        <v>360</v>
      </c>
      <c r="L13" s="430">
        <v>383</v>
      </c>
      <c r="M13" s="430">
        <v>334</v>
      </c>
    </row>
    <row r="14" spans="1:14" x14ac:dyDescent="0.2">
      <c r="A14" s="77" t="s">
        <v>5</v>
      </c>
      <c r="B14" s="430">
        <v>3168</v>
      </c>
      <c r="C14" s="430">
        <v>3256</v>
      </c>
      <c r="D14" s="430">
        <v>3366</v>
      </c>
      <c r="E14" s="430">
        <v>3491</v>
      </c>
      <c r="F14" s="430">
        <v>3583</v>
      </c>
      <c r="G14" s="430">
        <v>3628</v>
      </c>
      <c r="H14" s="430">
        <v>3704</v>
      </c>
      <c r="I14" s="430">
        <v>3942</v>
      </c>
      <c r="J14" s="430">
        <v>4530</v>
      </c>
      <c r="K14" s="430">
        <v>4867</v>
      </c>
      <c r="L14" s="430">
        <v>5093</v>
      </c>
      <c r="M14" s="430">
        <v>5058</v>
      </c>
    </row>
    <row r="15" spans="1:14" x14ac:dyDescent="0.2">
      <c r="A15" s="77" t="s">
        <v>577</v>
      </c>
      <c r="B15" s="430">
        <v>3886</v>
      </c>
      <c r="C15" s="430">
        <v>3906</v>
      </c>
      <c r="D15" s="430">
        <v>3939</v>
      </c>
      <c r="E15" s="430">
        <v>4007</v>
      </c>
      <c r="F15" s="430">
        <v>4143</v>
      </c>
      <c r="G15" s="430">
        <v>4291</v>
      </c>
      <c r="H15" s="430">
        <v>4267</v>
      </c>
      <c r="I15" s="430">
        <v>4527</v>
      </c>
      <c r="J15" s="430">
        <v>5011</v>
      </c>
      <c r="K15" s="430">
        <v>4968</v>
      </c>
      <c r="L15" s="430">
        <v>5137</v>
      </c>
      <c r="M15" s="430">
        <v>5266</v>
      </c>
    </row>
    <row r="16" spans="1:14" ht="6.75" customHeight="1" x14ac:dyDescent="0.2">
      <c r="B16" s="427"/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7"/>
    </row>
    <row r="17" spans="1:14" s="437" customFormat="1" x14ac:dyDescent="0.2">
      <c r="A17" s="79" t="s">
        <v>6</v>
      </c>
      <c r="B17" s="421">
        <f>+B18+B22</f>
        <v>31359</v>
      </c>
      <c r="C17" s="421">
        <f t="shared" ref="C17:M17" si="2">+C18+C22</f>
        <v>30975</v>
      </c>
      <c r="D17" s="421">
        <f t="shared" si="2"/>
        <v>30594</v>
      </c>
      <c r="E17" s="421">
        <f t="shared" si="2"/>
        <v>30817</v>
      </c>
      <c r="F17" s="421">
        <f t="shared" si="2"/>
        <v>30689</v>
      </c>
      <c r="G17" s="421">
        <f t="shared" si="2"/>
        <v>30799</v>
      </c>
      <c r="H17" s="421">
        <f t="shared" si="2"/>
        <v>30860</v>
      </c>
      <c r="I17" s="421">
        <f t="shared" si="2"/>
        <v>30771</v>
      </c>
      <c r="J17" s="421">
        <f t="shared" si="2"/>
        <v>30874</v>
      </c>
      <c r="K17" s="421">
        <f t="shared" si="2"/>
        <v>31037</v>
      </c>
      <c r="L17" s="421">
        <f t="shared" si="2"/>
        <v>31105</v>
      </c>
      <c r="M17" s="421">
        <f t="shared" si="2"/>
        <v>31026</v>
      </c>
    </row>
    <row r="18" spans="1:14" x14ac:dyDescent="0.2">
      <c r="A18" s="77" t="s">
        <v>174</v>
      </c>
      <c r="B18" s="430">
        <f>SUM(B19:B21)</f>
        <v>15649</v>
      </c>
      <c r="C18" s="430">
        <f t="shared" ref="C18:M18" si="3">SUM(C19:C21)</f>
        <v>15454</v>
      </c>
      <c r="D18" s="430">
        <f t="shared" si="3"/>
        <v>15350</v>
      </c>
      <c r="E18" s="430">
        <f t="shared" si="3"/>
        <v>15493</v>
      </c>
      <c r="F18" s="430">
        <f t="shared" si="3"/>
        <v>15518</v>
      </c>
      <c r="G18" s="430">
        <f t="shared" si="3"/>
        <v>15586</v>
      </c>
      <c r="H18" s="430">
        <f t="shared" si="3"/>
        <v>15665</v>
      </c>
      <c r="I18" s="430">
        <f t="shared" si="3"/>
        <v>15552</v>
      </c>
      <c r="J18" s="430">
        <f t="shared" si="3"/>
        <v>15599</v>
      </c>
      <c r="K18" s="430">
        <f t="shared" si="3"/>
        <v>15748</v>
      </c>
      <c r="L18" s="430">
        <f t="shared" si="3"/>
        <v>15816</v>
      </c>
      <c r="M18" s="430">
        <f t="shared" si="3"/>
        <v>15608</v>
      </c>
      <c r="N18" s="86"/>
    </row>
    <row r="19" spans="1:14" x14ac:dyDescent="0.2">
      <c r="A19" s="81" t="s">
        <v>175</v>
      </c>
      <c r="B19" s="430">
        <v>5282</v>
      </c>
      <c r="C19" s="430">
        <v>5227</v>
      </c>
      <c r="D19" s="430">
        <v>5226</v>
      </c>
      <c r="E19" s="430">
        <v>5233</v>
      </c>
      <c r="F19" s="430">
        <v>5245</v>
      </c>
      <c r="G19" s="430">
        <v>5199</v>
      </c>
      <c r="H19" s="430">
        <v>5173</v>
      </c>
      <c r="I19" s="430">
        <v>5074</v>
      </c>
      <c r="J19" s="430">
        <v>5296</v>
      </c>
      <c r="K19" s="430">
        <v>5323</v>
      </c>
      <c r="L19" s="427">
        <v>5094</v>
      </c>
      <c r="M19" s="427">
        <v>5061</v>
      </c>
    </row>
    <row r="20" spans="1:14" x14ac:dyDescent="0.2">
      <c r="A20" s="81" t="s">
        <v>176</v>
      </c>
      <c r="B20" s="430">
        <v>5188</v>
      </c>
      <c r="C20" s="430">
        <v>5138</v>
      </c>
      <c r="D20" s="430">
        <v>5076</v>
      </c>
      <c r="E20" s="430">
        <v>5164</v>
      </c>
      <c r="F20" s="430">
        <v>5174</v>
      </c>
      <c r="G20" s="430">
        <v>5261</v>
      </c>
      <c r="H20" s="430">
        <v>5316</v>
      </c>
      <c r="I20" s="430">
        <v>5273</v>
      </c>
      <c r="J20" s="430">
        <v>5139</v>
      </c>
      <c r="K20" s="430">
        <v>5317</v>
      </c>
      <c r="L20" s="427">
        <v>5463</v>
      </c>
      <c r="M20" s="427">
        <v>5092</v>
      </c>
    </row>
    <row r="21" spans="1:14" x14ac:dyDescent="0.2">
      <c r="A21" s="81" t="s">
        <v>177</v>
      </c>
      <c r="B21" s="430">
        <v>5179</v>
      </c>
      <c r="C21" s="430">
        <v>5089</v>
      </c>
      <c r="D21" s="430">
        <v>5048</v>
      </c>
      <c r="E21" s="430">
        <v>5096</v>
      </c>
      <c r="F21" s="430">
        <v>5099</v>
      </c>
      <c r="G21" s="430">
        <v>5126</v>
      </c>
      <c r="H21" s="430">
        <v>5176</v>
      </c>
      <c r="I21" s="430">
        <v>5205</v>
      </c>
      <c r="J21" s="430">
        <v>5164</v>
      </c>
      <c r="K21" s="430">
        <v>5108</v>
      </c>
      <c r="L21" s="427">
        <v>5259</v>
      </c>
      <c r="M21" s="427">
        <v>5455</v>
      </c>
    </row>
    <row r="22" spans="1:14" x14ac:dyDescent="0.2">
      <c r="A22" s="77" t="s">
        <v>178</v>
      </c>
      <c r="B22" s="430">
        <f>SUM(B23:B25)</f>
        <v>15710</v>
      </c>
      <c r="C22" s="430">
        <f t="shared" ref="C22" si="4">SUM(C23:C25)</f>
        <v>15521</v>
      </c>
      <c r="D22" s="430">
        <f t="shared" ref="D22" si="5">SUM(D23:D25)</f>
        <v>15244</v>
      </c>
      <c r="E22" s="430">
        <f t="shared" ref="E22" si="6">SUM(E23:E25)</f>
        <v>15324</v>
      </c>
      <c r="F22" s="430">
        <f t="shared" ref="F22" si="7">SUM(F23:F25)</f>
        <v>15171</v>
      </c>
      <c r="G22" s="430">
        <f t="shared" ref="G22" si="8">SUM(G23:G25)</f>
        <v>15213</v>
      </c>
      <c r="H22" s="430">
        <f t="shared" ref="H22" si="9">SUM(H23:H25)</f>
        <v>15195</v>
      </c>
      <c r="I22" s="430">
        <f t="shared" ref="I22" si="10">SUM(I23:I25)</f>
        <v>15219</v>
      </c>
      <c r="J22" s="430">
        <f t="shared" ref="J22" si="11">SUM(J23:J25)</f>
        <v>15275</v>
      </c>
      <c r="K22" s="430">
        <f t="shared" ref="K22" si="12">SUM(K23:K25)</f>
        <v>15289</v>
      </c>
      <c r="L22" s="430">
        <f t="shared" ref="L22" si="13">SUM(L23:L25)</f>
        <v>15289</v>
      </c>
      <c r="M22" s="430">
        <f t="shared" ref="M22" si="14">SUM(M23:M25)</f>
        <v>15418</v>
      </c>
      <c r="N22" s="107"/>
    </row>
    <row r="23" spans="1:14" x14ac:dyDescent="0.2">
      <c r="A23" s="81" t="s">
        <v>179</v>
      </c>
      <c r="B23" s="430">
        <v>5308</v>
      </c>
      <c r="C23" s="430">
        <v>5182</v>
      </c>
      <c r="D23" s="430">
        <v>5088</v>
      </c>
      <c r="E23" s="430">
        <v>5169</v>
      </c>
      <c r="F23" s="430">
        <v>5096</v>
      </c>
      <c r="G23" s="430">
        <v>5129</v>
      </c>
      <c r="H23" s="430">
        <v>5126</v>
      </c>
      <c r="I23" s="430">
        <v>5146</v>
      </c>
      <c r="J23" s="430">
        <v>5184</v>
      </c>
      <c r="K23" s="430">
        <v>5133</v>
      </c>
      <c r="L23" s="427">
        <v>5073</v>
      </c>
      <c r="M23" s="427">
        <v>5262</v>
      </c>
    </row>
    <row r="24" spans="1:14" x14ac:dyDescent="0.2">
      <c r="A24" s="81" t="s">
        <v>180</v>
      </c>
      <c r="B24" s="430">
        <v>5280</v>
      </c>
      <c r="C24" s="430">
        <v>5185</v>
      </c>
      <c r="D24" s="430">
        <v>5087</v>
      </c>
      <c r="E24" s="430">
        <v>5066</v>
      </c>
      <c r="F24" s="430">
        <v>5069</v>
      </c>
      <c r="G24" s="430">
        <v>5058</v>
      </c>
      <c r="H24" s="430">
        <v>5043</v>
      </c>
      <c r="I24" s="430">
        <v>5099</v>
      </c>
      <c r="J24" s="430">
        <v>5054</v>
      </c>
      <c r="K24" s="430">
        <v>5131</v>
      </c>
      <c r="L24" s="427">
        <v>5121</v>
      </c>
      <c r="M24" s="427">
        <v>5062</v>
      </c>
    </row>
    <row r="25" spans="1:14" x14ac:dyDescent="0.2">
      <c r="A25" s="81" t="s">
        <v>181</v>
      </c>
      <c r="B25" s="430">
        <v>5122</v>
      </c>
      <c r="C25" s="430">
        <v>5154</v>
      </c>
      <c r="D25" s="430">
        <v>5069</v>
      </c>
      <c r="E25" s="430">
        <v>5089</v>
      </c>
      <c r="F25" s="430">
        <v>5006</v>
      </c>
      <c r="G25" s="430">
        <v>5026</v>
      </c>
      <c r="H25" s="430">
        <v>5026</v>
      </c>
      <c r="I25" s="430">
        <v>4974</v>
      </c>
      <c r="J25" s="430">
        <v>5037</v>
      </c>
      <c r="K25" s="430">
        <v>5025</v>
      </c>
      <c r="L25" s="427">
        <v>5095</v>
      </c>
      <c r="M25" s="427">
        <v>5094</v>
      </c>
    </row>
    <row r="26" spans="1:14" ht="6.75" customHeight="1" x14ac:dyDescent="0.2">
      <c r="B26" s="427"/>
      <c r="C26" s="427"/>
      <c r="D26" s="427"/>
      <c r="E26" s="427"/>
      <c r="F26" s="427"/>
      <c r="G26" s="427"/>
      <c r="H26" s="427"/>
      <c r="I26" s="427"/>
      <c r="J26" s="427"/>
      <c r="K26" s="427"/>
      <c r="L26" s="427"/>
      <c r="M26" s="427"/>
    </row>
    <row r="27" spans="1:14" s="437" customFormat="1" ht="12.75" customHeight="1" x14ac:dyDescent="0.2">
      <c r="A27" s="79" t="s">
        <v>221</v>
      </c>
      <c r="B27" s="775">
        <f>SUM(B28:B31)</f>
        <v>21</v>
      </c>
      <c r="C27" s="775">
        <f t="shared" ref="C27:M27" si="15">SUM(C28:C31)</f>
        <v>19</v>
      </c>
      <c r="D27" s="775">
        <f t="shared" si="15"/>
        <v>21</v>
      </c>
      <c r="E27" s="775">
        <f t="shared" si="15"/>
        <v>12</v>
      </c>
      <c r="F27" s="775">
        <f t="shared" si="15"/>
        <v>12</v>
      </c>
      <c r="G27" s="775">
        <f t="shared" si="15"/>
        <v>12</v>
      </c>
      <c r="H27" s="775">
        <f t="shared" si="15"/>
        <v>12</v>
      </c>
      <c r="I27" s="775">
        <f t="shared" si="15"/>
        <v>12</v>
      </c>
      <c r="J27" s="775">
        <f t="shared" si="15"/>
        <v>12</v>
      </c>
      <c r="K27" s="775">
        <f t="shared" si="15"/>
        <v>12</v>
      </c>
      <c r="L27" s="775">
        <f t="shared" si="15"/>
        <v>13</v>
      </c>
      <c r="M27" s="775">
        <f t="shared" si="15"/>
        <v>15</v>
      </c>
    </row>
    <row r="28" spans="1:14" ht="12.75" customHeight="1" x14ac:dyDescent="0.2">
      <c r="A28" s="81" t="s">
        <v>50</v>
      </c>
      <c r="B28" s="427">
        <v>5</v>
      </c>
      <c r="C28" s="427">
        <v>5</v>
      </c>
      <c r="D28" s="427">
        <v>5</v>
      </c>
      <c r="E28" s="427">
        <v>3</v>
      </c>
      <c r="F28" s="427">
        <v>3</v>
      </c>
      <c r="G28" s="427">
        <v>3</v>
      </c>
      <c r="H28" s="427">
        <v>3</v>
      </c>
      <c r="I28" s="427">
        <v>3</v>
      </c>
      <c r="J28" s="427">
        <v>3</v>
      </c>
      <c r="K28" s="427">
        <v>3</v>
      </c>
      <c r="L28" s="427">
        <v>3</v>
      </c>
      <c r="M28" s="427">
        <v>3</v>
      </c>
    </row>
    <row r="29" spans="1:14" ht="12.75" customHeight="1" x14ac:dyDescent="0.2">
      <c r="A29" s="81" t="s">
        <v>51</v>
      </c>
      <c r="B29" s="427">
        <v>5</v>
      </c>
      <c r="C29" s="427">
        <v>3</v>
      </c>
      <c r="D29" s="427">
        <v>5</v>
      </c>
      <c r="E29" s="427">
        <v>3</v>
      </c>
      <c r="F29" s="427">
        <v>3</v>
      </c>
      <c r="G29" s="427">
        <v>3</v>
      </c>
      <c r="H29" s="427">
        <v>3</v>
      </c>
      <c r="I29" s="427">
        <v>3</v>
      </c>
      <c r="J29" s="427">
        <v>3</v>
      </c>
      <c r="K29" s="427">
        <v>3</v>
      </c>
      <c r="L29" s="427">
        <v>3</v>
      </c>
      <c r="M29" s="427">
        <v>4</v>
      </c>
    </row>
    <row r="30" spans="1:14" ht="12.75" customHeight="1" x14ac:dyDescent="0.2">
      <c r="A30" s="81" t="s">
        <v>209</v>
      </c>
      <c r="B30" s="427">
        <v>5</v>
      </c>
      <c r="C30" s="427">
        <v>5</v>
      </c>
      <c r="D30" s="427">
        <v>5</v>
      </c>
      <c r="E30" s="427">
        <v>3</v>
      </c>
      <c r="F30" s="427">
        <v>3</v>
      </c>
      <c r="G30" s="427">
        <v>3</v>
      </c>
      <c r="H30" s="427">
        <v>3</v>
      </c>
      <c r="I30" s="427">
        <v>3</v>
      </c>
      <c r="J30" s="427">
        <v>3</v>
      </c>
      <c r="K30" s="427">
        <v>3</v>
      </c>
      <c r="L30" s="427">
        <v>3</v>
      </c>
      <c r="M30" s="427">
        <v>4</v>
      </c>
    </row>
    <row r="31" spans="1:14" ht="12.75" customHeight="1" x14ac:dyDescent="0.2">
      <c r="A31" s="81" t="s">
        <v>222</v>
      </c>
      <c r="B31" s="427">
        <v>6</v>
      </c>
      <c r="C31" s="427">
        <v>6</v>
      </c>
      <c r="D31" s="427">
        <v>6</v>
      </c>
      <c r="E31" s="427">
        <v>3</v>
      </c>
      <c r="F31" s="427">
        <v>3</v>
      </c>
      <c r="G31" s="427">
        <v>3</v>
      </c>
      <c r="H31" s="427">
        <v>3</v>
      </c>
      <c r="I31" s="427">
        <v>3</v>
      </c>
      <c r="J31" s="427">
        <v>3</v>
      </c>
      <c r="K31" s="427">
        <v>3</v>
      </c>
      <c r="L31" s="427">
        <v>4</v>
      </c>
      <c r="M31" s="427">
        <v>4</v>
      </c>
    </row>
    <row r="32" spans="1:14" ht="6.75" customHeight="1" x14ac:dyDescent="0.2"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</row>
    <row r="33" spans="1:14" s="437" customFormat="1" x14ac:dyDescent="0.2">
      <c r="A33" s="79" t="s">
        <v>104</v>
      </c>
      <c r="B33" s="421">
        <f>+B34+B38</f>
        <v>12513</v>
      </c>
      <c r="C33" s="421">
        <f t="shared" ref="C33:M33" si="16">+C34+C38</f>
        <v>12657</v>
      </c>
      <c r="D33" s="421">
        <f t="shared" si="16"/>
        <v>13150</v>
      </c>
      <c r="E33" s="421">
        <f t="shared" si="16"/>
        <v>13602</v>
      </c>
      <c r="F33" s="421">
        <f t="shared" si="16"/>
        <v>14095</v>
      </c>
      <c r="G33" s="421">
        <f t="shared" si="16"/>
        <v>14518</v>
      </c>
      <c r="H33" s="421">
        <f t="shared" si="16"/>
        <v>14711</v>
      </c>
      <c r="I33" s="421">
        <f t="shared" si="16"/>
        <v>14837</v>
      </c>
      <c r="J33" s="421">
        <f t="shared" si="16"/>
        <v>15043</v>
      </c>
      <c r="K33" s="421">
        <f t="shared" si="16"/>
        <v>15626</v>
      </c>
      <c r="L33" s="421">
        <f t="shared" si="16"/>
        <v>15641</v>
      </c>
      <c r="M33" s="421">
        <f t="shared" si="16"/>
        <v>16371</v>
      </c>
    </row>
    <row r="34" spans="1:14" x14ac:dyDescent="0.2">
      <c r="A34" s="77" t="s">
        <v>182</v>
      </c>
      <c r="B34" s="430">
        <f>SUM(B35:B37)</f>
        <v>8232</v>
      </c>
      <c r="C34" s="430">
        <f t="shared" ref="C34:M34" si="17">SUM(C35:C37)</f>
        <v>8342</v>
      </c>
      <c r="D34" s="430">
        <f t="shared" si="17"/>
        <v>8566</v>
      </c>
      <c r="E34" s="430">
        <f t="shared" si="17"/>
        <v>8682</v>
      </c>
      <c r="F34" s="430">
        <f t="shared" si="17"/>
        <v>8721</v>
      </c>
      <c r="G34" s="430">
        <f t="shared" si="17"/>
        <v>8741</v>
      </c>
      <c r="H34" s="430">
        <f t="shared" si="17"/>
        <v>8675</v>
      </c>
      <c r="I34" s="430">
        <f t="shared" si="17"/>
        <v>8709</v>
      </c>
      <c r="J34" s="430">
        <f t="shared" si="17"/>
        <v>8836</v>
      </c>
      <c r="K34" s="430">
        <f t="shared" si="17"/>
        <v>8949</v>
      </c>
      <c r="L34" s="430">
        <f t="shared" si="17"/>
        <v>8748</v>
      </c>
      <c r="M34" s="430">
        <f t="shared" si="17"/>
        <v>8864</v>
      </c>
    </row>
    <row r="35" spans="1:14" x14ac:dyDescent="0.2">
      <c r="A35" s="81" t="s">
        <v>78</v>
      </c>
      <c r="B35" s="430">
        <v>3430</v>
      </c>
      <c r="C35" s="430">
        <v>3465</v>
      </c>
      <c r="D35" s="430">
        <v>3614</v>
      </c>
      <c r="E35" s="430">
        <v>3558</v>
      </c>
      <c r="F35" s="430">
        <v>3437</v>
      </c>
      <c r="G35" s="430">
        <v>3407</v>
      </c>
      <c r="H35" s="430">
        <v>3405</v>
      </c>
      <c r="I35" s="430">
        <v>3383</v>
      </c>
      <c r="J35" s="430">
        <v>3356</v>
      </c>
      <c r="K35" s="430">
        <v>3118</v>
      </c>
      <c r="L35" s="430">
        <v>3152</v>
      </c>
      <c r="M35" s="430">
        <v>3035</v>
      </c>
    </row>
    <row r="36" spans="1:14" x14ac:dyDescent="0.2">
      <c r="A36" s="81" t="s">
        <v>79</v>
      </c>
      <c r="B36" s="430">
        <v>2636</v>
      </c>
      <c r="C36" s="430">
        <v>2682</v>
      </c>
      <c r="D36" s="430">
        <v>2712</v>
      </c>
      <c r="E36" s="430">
        <v>2840</v>
      </c>
      <c r="F36" s="430">
        <v>2866</v>
      </c>
      <c r="G36" s="430">
        <v>2831</v>
      </c>
      <c r="H36" s="430">
        <v>2830</v>
      </c>
      <c r="I36" s="430">
        <v>2876</v>
      </c>
      <c r="J36" s="430">
        <v>2920</v>
      </c>
      <c r="K36" s="430">
        <v>3036</v>
      </c>
      <c r="L36" s="430">
        <v>2843</v>
      </c>
      <c r="M36" s="430">
        <v>3009</v>
      </c>
    </row>
    <row r="37" spans="1:14" x14ac:dyDescent="0.2">
      <c r="A37" s="81" t="s">
        <v>80</v>
      </c>
      <c r="B37" s="430">
        <v>2166</v>
      </c>
      <c r="C37" s="430">
        <v>2195</v>
      </c>
      <c r="D37" s="430">
        <v>2240</v>
      </c>
      <c r="E37" s="430">
        <v>2284</v>
      </c>
      <c r="F37" s="430">
        <v>2418</v>
      </c>
      <c r="G37" s="430">
        <v>2503</v>
      </c>
      <c r="H37" s="430">
        <v>2440</v>
      </c>
      <c r="I37" s="430">
        <v>2450</v>
      </c>
      <c r="J37" s="430">
        <v>2560</v>
      </c>
      <c r="K37" s="430">
        <v>2795</v>
      </c>
      <c r="L37" s="430">
        <v>2753</v>
      </c>
      <c r="M37" s="430">
        <v>2820</v>
      </c>
    </row>
    <row r="38" spans="1:14" x14ac:dyDescent="0.2">
      <c r="A38" s="108" t="s">
        <v>583</v>
      </c>
      <c r="B38" s="430">
        <f>SUM(B39:B41)</f>
        <v>4281</v>
      </c>
      <c r="C38" s="430">
        <f t="shared" ref="C38:M38" si="18">SUM(C39:C41)</f>
        <v>4315</v>
      </c>
      <c r="D38" s="430">
        <f t="shared" si="18"/>
        <v>4584</v>
      </c>
      <c r="E38" s="430">
        <f t="shared" si="18"/>
        <v>4920</v>
      </c>
      <c r="F38" s="430">
        <f t="shared" si="18"/>
        <v>5374</v>
      </c>
      <c r="G38" s="430">
        <f t="shared" si="18"/>
        <v>5777</v>
      </c>
      <c r="H38" s="430">
        <f t="shared" si="18"/>
        <v>6036</v>
      </c>
      <c r="I38" s="430">
        <f t="shared" si="18"/>
        <v>6128</v>
      </c>
      <c r="J38" s="430">
        <f t="shared" si="18"/>
        <v>6207</v>
      </c>
      <c r="K38" s="430">
        <f t="shared" si="18"/>
        <v>6677</v>
      </c>
      <c r="L38" s="430">
        <f t="shared" si="18"/>
        <v>6893</v>
      </c>
      <c r="M38" s="430">
        <f t="shared" si="18"/>
        <v>7507</v>
      </c>
    </row>
    <row r="39" spans="1:14" x14ac:dyDescent="0.2">
      <c r="A39" s="81" t="s">
        <v>81</v>
      </c>
      <c r="B39" s="430">
        <v>2212</v>
      </c>
      <c r="C39" s="430">
        <v>2213</v>
      </c>
      <c r="D39" s="430">
        <v>2368</v>
      </c>
      <c r="E39" s="430">
        <v>2521</v>
      </c>
      <c r="F39" s="430">
        <v>2668</v>
      </c>
      <c r="G39" s="430">
        <v>2785</v>
      </c>
      <c r="H39" s="430">
        <v>2852</v>
      </c>
      <c r="I39" s="430">
        <v>2843</v>
      </c>
      <c r="J39" s="430">
        <v>2847</v>
      </c>
      <c r="K39" s="430">
        <v>2975</v>
      </c>
      <c r="L39" s="430">
        <v>3160</v>
      </c>
      <c r="M39" s="430">
        <v>3275</v>
      </c>
    </row>
    <row r="40" spans="1:14" x14ac:dyDescent="0.2">
      <c r="A40" s="81" t="s">
        <v>82</v>
      </c>
      <c r="B40" s="430">
        <v>1749</v>
      </c>
      <c r="C40" s="430">
        <v>1771</v>
      </c>
      <c r="D40" s="430">
        <v>1859</v>
      </c>
      <c r="E40" s="430">
        <v>1994</v>
      </c>
      <c r="F40" s="430">
        <v>2178</v>
      </c>
      <c r="G40" s="430">
        <v>2311</v>
      </c>
      <c r="H40" s="430">
        <v>2421</v>
      </c>
      <c r="I40" s="430">
        <v>2491</v>
      </c>
      <c r="J40" s="430">
        <v>2525</v>
      </c>
      <c r="K40" s="430">
        <v>2790</v>
      </c>
      <c r="L40" s="430">
        <v>2797</v>
      </c>
      <c r="M40" s="430">
        <v>3239</v>
      </c>
    </row>
    <row r="41" spans="1:14" ht="13.5" thickBot="1" x14ac:dyDescent="0.25">
      <c r="A41" s="81" t="s">
        <v>109</v>
      </c>
      <c r="B41" s="430">
        <v>320</v>
      </c>
      <c r="C41" s="430">
        <v>331</v>
      </c>
      <c r="D41" s="430">
        <v>357</v>
      </c>
      <c r="E41" s="430">
        <v>405</v>
      </c>
      <c r="F41" s="430">
        <v>528</v>
      </c>
      <c r="G41" s="430">
        <v>681</v>
      </c>
      <c r="H41" s="430">
        <v>763</v>
      </c>
      <c r="I41" s="430">
        <v>794</v>
      </c>
      <c r="J41" s="430">
        <v>835</v>
      </c>
      <c r="K41" s="430">
        <v>912</v>
      </c>
      <c r="L41" s="430">
        <v>936</v>
      </c>
      <c r="M41" s="430">
        <v>993</v>
      </c>
    </row>
    <row r="42" spans="1:14" ht="15" customHeight="1" x14ac:dyDescent="0.2">
      <c r="A42" s="343" t="s">
        <v>24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107"/>
    </row>
    <row r="43" spans="1:14" x14ac:dyDescent="0.2">
      <c r="A43" s="210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107"/>
    </row>
  </sheetData>
  <mergeCells count="5"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19685039370078741" bottom="0.19685039370078741" header="0" footer="0"/>
  <pageSetup scale="92" orientation="landscape" r:id="rId1"/>
  <headerFooter alignWithMargins="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H62"/>
  <sheetViews>
    <sheetView showGridLines="0" zoomScaleNormal="100" zoomScaleSheetLayoutView="100" workbookViewId="0">
      <selection activeCell="G13" sqref="G13"/>
    </sheetView>
  </sheetViews>
  <sheetFormatPr baseColWidth="10" defaultColWidth="11" defaultRowHeight="12.75" x14ac:dyDescent="0.2"/>
  <cols>
    <col min="1" max="1" width="16.125" style="168" customWidth="1"/>
    <col min="2" max="7" width="10.5" style="176" customWidth="1"/>
    <col min="8" max="16384" width="11" style="134"/>
  </cols>
  <sheetData>
    <row r="1" spans="1:8" ht="15" customHeight="1" x14ac:dyDescent="0.25">
      <c r="A1" s="796" t="s">
        <v>812</v>
      </c>
      <c r="B1" s="796"/>
      <c r="C1" s="796"/>
      <c r="D1" s="796"/>
      <c r="E1" s="796"/>
      <c r="F1" s="796"/>
      <c r="G1" s="796"/>
    </row>
    <row r="2" spans="1:8" ht="15" customHeight="1" x14ac:dyDescent="0.25">
      <c r="A2" s="797" t="s">
        <v>603</v>
      </c>
      <c r="B2" s="797"/>
      <c r="C2" s="797"/>
      <c r="D2" s="797"/>
      <c r="E2" s="797"/>
      <c r="F2" s="797"/>
      <c r="G2" s="797"/>
      <c r="H2" s="353" t="s">
        <v>612</v>
      </c>
    </row>
    <row r="3" spans="1:8" ht="15" x14ac:dyDescent="0.25">
      <c r="A3" s="797" t="s">
        <v>596</v>
      </c>
      <c r="B3" s="797"/>
      <c r="C3" s="797"/>
      <c r="D3" s="797"/>
      <c r="E3" s="797"/>
      <c r="F3" s="797"/>
      <c r="G3" s="797"/>
    </row>
    <row r="4" spans="1:8" ht="15" x14ac:dyDescent="0.25">
      <c r="A4" s="798" t="s">
        <v>210</v>
      </c>
      <c r="B4" s="798"/>
      <c r="C4" s="798"/>
      <c r="D4" s="798"/>
      <c r="E4" s="798"/>
      <c r="F4" s="798"/>
      <c r="G4" s="798"/>
    </row>
    <row r="5" spans="1:8" s="501" customFormat="1" ht="17.25" customHeight="1" x14ac:dyDescent="0.25">
      <c r="A5" s="800" t="s">
        <v>249</v>
      </c>
      <c r="B5" s="500"/>
      <c r="C5" s="840" t="s">
        <v>244</v>
      </c>
      <c r="D5" s="840"/>
      <c r="E5" s="840"/>
      <c r="F5" s="840"/>
      <c r="G5" s="507"/>
    </row>
    <row r="6" spans="1:8" s="503" customFormat="1" ht="25.5" x14ac:dyDescent="0.25">
      <c r="A6" s="800"/>
      <c r="B6" s="773" t="s">
        <v>0</v>
      </c>
      <c r="C6" s="505" t="s">
        <v>245</v>
      </c>
      <c r="D6" s="505" t="s">
        <v>246</v>
      </c>
      <c r="E6" s="505" t="s">
        <v>247</v>
      </c>
      <c r="F6" s="505" t="s">
        <v>248</v>
      </c>
      <c r="G6" s="774" t="s">
        <v>251</v>
      </c>
    </row>
    <row r="7" spans="1:8" s="169" customFormat="1" x14ac:dyDescent="0.2">
      <c r="A7" s="170"/>
      <c r="B7" s="171"/>
      <c r="C7" s="171"/>
      <c r="D7" s="171"/>
      <c r="E7" s="171"/>
      <c r="F7" s="171"/>
      <c r="G7" s="171"/>
    </row>
    <row r="8" spans="1:8" s="169" customFormat="1" x14ac:dyDescent="0.2">
      <c r="A8" s="170"/>
      <c r="B8" s="846" t="s">
        <v>594</v>
      </c>
      <c r="C8" s="846"/>
      <c r="D8" s="846"/>
      <c r="E8" s="846"/>
      <c r="F8" s="846"/>
      <c r="G8" s="846"/>
    </row>
    <row r="9" spans="1:8" s="555" customFormat="1" x14ac:dyDescent="0.2">
      <c r="A9" s="173" t="s">
        <v>0</v>
      </c>
      <c r="B9" s="554">
        <f>SUM(B10:B12)</f>
        <v>10993</v>
      </c>
      <c r="C9" s="554">
        <f t="shared" ref="C9:G9" si="0">SUM(C10:C12)</f>
        <v>135</v>
      </c>
      <c r="D9" s="554">
        <f t="shared" si="0"/>
        <v>200</v>
      </c>
      <c r="E9" s="554">
        <f t="shared" si="0"/>
        <v>334</v>
      </c>
      <c r="F9" s="554">
        <f t="shared" si="0"/>
        <v>5058</v>
      </c>
      <c r="G9" s="554">
        <f t="shared" si="0"/>
        <v>5266</v>
      </c>
    </row>
    <row r="10" spans="1:8" x14ac:dyDescent="0.2">
      <c r="A10" s="184" t="s">
        <v>1</v>
      </c>
      <c r="B10" s="517">
        <f>+C10+D10+E10+F10+G10</f>
        <v>9110</v>
      </c>
      <c r="C10" s="516">
        <f>+C15+C20</f>
        <v>0</v>
      </c>
      <c r="D10" s="516">
        <f t="shared" ref="D10:G11" si="1">+D15+D20</f>
        <v>1</v>
      </c>
      <c r="E10" s="516">
        <f t="shared" si="1"/>
        <v>1</v>
      </c>
      <c r="F10" s="516">
        <f t="shared" si="1"/>
        <v>4460</v>
      </c>
      <c r="G10" s="516">
        <f t="shared" si="1"/>
        <v>4648</v>
      </c>
    </row>
    <row r="11" spans="1:8" x14ac:dyDescent="0.2">
      <c r="A11" s="184" t="s">
        <v>2</v>
      </c>
      <c r="B11" s="517">
        <f t="shared" ref="B11:B12" si="2">+C11+D11+E11+F11+G11</f>
        <v>1816</v>
      </c>
      <c r="C11" s="516">
        <f>+C16+C21</f>
        <v>135</v>
      </c>
      <c r="D11" s="516">
        <f t="shared" si="1"/>
        <v>197</v>
      </c>
      <c r="E11" s="516">
        <f t="shared" si="1"/>
        <v>326</v>
      </c>
      <c r="F11" s="516">
        <f t="shared" si="1"/>
        <v>572</v>
      </c>
      <c r="G11" s="516">
        <f t="shared" si="1"/>
        <v>586</v>
      </c>
    </row>
    <row r="12" spans="1:8" x14ac:dyDescent="0.2">
      <c r="A12" s="184" t="s">
        <v>211</v>
      </c>
      <c r="B12" s="517">
        <f t="shared" si="2"/>
        <v>67</v>
      </c>
      <c r="C12" s="516">
        <f>+C17</f>
        <v>0</v>
      </c>
      <c r="D12" s="516">
        <f t="shared" ref="D12:G12" si="3">+D17</f>
        <v>2</v>
      </c>
      <c r="E12" s="516">
        <f t="shared" si="3"/>
        <v>7</v>
      </c>
      <c r="F12" s="516">
        <f t="shared" si="3"/>
        <v>26</v>
      </c>
      <c r="G12" s="516">
        <f t="shared" si="3"/>
        <v>32</v>
      </c>
    </row>
    <row r="13" spans="1:8" x14ac:dyDescent="0.2">
      <c r="B13" s="516"/>
      <c r="C13" s="516"/>
      <c r="D13" s="516"/>
      <c r="E13" s="516"/>
      <c r="F13" s="516"/>
      <c r="G13" s="516"/>
    </row>
    <row r="14" spans="1:8" s="555" customFormat="1" x14ac:dyDescent="0.2">
      <c r="A14" s="173" t="s">
        <v>214</v>
      </c>
      <c r="B14" s="554">
        <f>SUM(B15:B17)</f>
        <v>6597</v>
      </c>
      <c r="C14" s="554">
        <f t="shared" ref="C14:G14" si="4">SUM(C15:C17)</f>
        <v>132</v>
      </c>
      <c r="D14" s="554">
        <f t="shared" si="4"/>
        <v>190</v>
      </c>
      <c r="E14" s="554">
        <f t="shared" si="4"/>
        <v>316</v>
      </c>
      <c r="F14" s="554">
        <f t="shared" si="4"/>
        <v>2901</v>
      </c>
      <c r="G14" s="554">
        <f t="shared" si="4"/>
        <v>3058</v>
      </c>
    </row>
    <row r="15" spans="1:8" x14ac:dyDescent="0.2">
      <c r="A15" s="184" t="s">
        <v>1</v>
      </c>
      <c r="B15" s="517">
        <f t="shared" ref="B15:B17" si="5">+C15+D15+E15+F15+G15</f>
        <v>4798</v>
      </c>
      <c r="C15" s="518">
        <v>0</v>
      </c>
      <c r="D15" s="518">
        <v>1</v>
      </c>
      <c r="E15" s="518">
        <v>1</v>
      </c>
      <c r="F15" s="518">
        <v>2330</v>
      </c>
      <c r="G15" s="518">
        <v>2466</v>
      </c>
    </row>
    <row r="16" spans="1:8" x14ac:dyDescent="0.2">
      <c r="A16" s="184" t="s">
        <v>2</v>
      </c>
      <c r="B16" s="517">
        <f t="shared" si="5"/>
        <v>1732</v>
      </c>
      <c r="C16" s="518">
        <v>132</v>
      </c>
      <c r="D16" s="518">
        <v>187</v>
      </c>
      <c r="E16" s="518">
        <v>308</v>
      </c>
      <c r="F16" s="518">
        <v>545</v>
      </c>
      <c r="G16" s="518">
        <v>560</v>
      </c>
    </row>
    <row r="17" spans="1:7" x14ac:dyDescent="0.2">
      <c r="A17" s="184" t="s">
        <v>211</v>
      </c>
      <c r="B17" s="517">
        <f t="shared" si="5"/>
        <v>67</v>
      </c>
      <c r="C17" s="518">
        <v>0</v>
      </c>
      <c r="D17" s="518">
        <v>2</v>
      </c>
      <c r="E17" s="518">
        <v>7</v>
      </c>
      <c r="F17" s="518">
        <v>26</v>
      </c>
      <c r="G17" s="518">
        <v>32</v>
      </c>
    </row>
    <row r="18" spans="1:7" x14ac:dyDescent="0.2">
      <c r="B18" s="518"/>
      <c r="C18" s="518"/>
      <c r="D18" s="518"/>
      <c r="E18" s="518"/>
      <c r="F18" s="518"/>
      <c r="G18" s="518"/>
    </row>
    <row r="19" spans="1:7" s="555" customFormat="1" x14ac:dyDescent="0.2">
      <c r="A19" s="175" t="s">
        <v>213</v>
      </c>
      <c r="B19" s="554">
        <f>SUM(B20:B22)</f>
        <v>4396</v>
      </c>
      <c r="C19" s="554">
        <f t="shared" ref="C19" si="6">SUM(C20:C22)</f>
        <v>3</v>
      </c>
      <c r="D19" s="554">
        <f t="shared" ref="D19" si="7">SUM(D20:D22)</f>
        <v>10</v>
      </c>
      <c r="E19" s="554">
        <f t="shared" ref="E19" si="8">SUM(E20:E22)</f>
        <v>18</v>
      </c>
      <c r="F19" s="554">
        <f t="shared" ref="F19" si="9">SUM(F20:F22)</f>
        <v>2157</v>
      </c>
      <c r="G19" s="554">
        <f t="shared" ref="G19" si="10">SUM(G20:G22)</f>
        <v>2208</v>
      </c>
    </row>
    <row r="20" spans="1:7" x14ac:dyDescent="0.2">
      <c r="A20" s="186" t="s">
        <v>1</v>
      </c>
      <c r="B20" s="517">
        <f t="shared" ref="B20:B21" si="11">+C20+D20+E20+F20+G20</f>
        <v>4312</v>
      </c>
      <c r="C20" s="518">
        <v>0</v>
      </c>
      <c r="D20" s="518">
        <v>0</v>
      </c>
      <c r="E20" s="518">
        <v>0</v>
      </c>
      <c r="F20" s="518">
        <v>2130</v>
      </c>
      <c r="G20" s="518">
        <v>2182</v>
      </c>
    </row>
    <row r="21" spans="1:7" x14ac:dyDescent="0.2">
      <c r="A21" s="186" t="s">
        <v>2</v>
      </c>
      <c r="B21" s="517">
        <f t="shared" si="11"/>
        <v>84</v>
      </c>
      <c r="C21" s="518">
        <v>3</v>
      </c>
      <c r="D21" s="518">
        <v>10</v>
      </c>
      <c r="E21" s="518">
        <v>18</v>
      </c>
      <c r="F21" s="518">
        <v>27</v>
      </c>
      <c r="G21" s="518">
        <v>26</v>
      </c>
    </row>
    <row r="22" spans="1:7" x14ac:dyDescent="0.2">
      <c r="A22" s="186" t="s">
        <v>211</v>
      </c>
      <c r="B22" s="183" t="s">
        <v>8</v>
      </c>
      <c r="C22" s="183" t="s">
        <v>8</v>
      </c>
      <c r="D22" s="183" t="s">
        <v>8</v>
      </c>
      <c r="E22" s="183" t="s">
        <v>8</v>
      </c>
      <c r="F22" s="183" t="s">
        <v>8</v>
      </c>
      <c r="G22" s="183" t="s">
        <v>8</v>
      </c>
    </row>
    <row r="23" spans="1:7" s="259" customFormat="1" x14ac:dyDescent="0.2">
      <c r="A23" s="170"/>
      <c r="B23" s="182"/>
      <c r="C23" s="182"/>
      <c r="D23" s="182"/>
      <c r="E23" s="182"/>
      <c r="F23" s="182"/>
      <c r="G23" s="182"/>
    </row>
    <row r="24" spans="1:7" s="169" customFormat="1" x14ac:dyDescent="0.2">
      <c r="A24" s="170"/>
      <c r="B24" s="846" t="s">
        <v>595</v>
      </c>
      <c r="C24" s="846"/>
      <c r="D24" s="846"/>
      <c r="E24" s="846"/>
      <c r="F24" s="846"/>
      <c r="G24" s="846"/>
    </row>
    <row r="25" spans="1:7" s="555" customFormat="1" x14ac:dyDescent="0.2">
      <c r="A25" s="173" t="s">
        <v>0</v>
      </c>
      <c r="B25" s="230">
        <f>+B49/B9</f>
        <v>12.664877649413263</v>
      </c>
      <c r="C25" s="230">
        <f t="shared" ref="C25:G25" si="12">+C49/C9</f>
        <v>4.8296296296296299</v>
      </c>
      <c r="D25" s="230">
        <f t="shared" si="12"/>
        <v>6.0449999999999999</v>
      </c>
      <c r="E25" s="230">
        <f t="shared" si="12"/>
        <v>7.2904191616766463</v>
      </c>
      <c r="F25" s="230">
        <f t="shared" si="12"/>
        <v>12.824238829576908</v>
      </c>
      <c r="G25" s="230">
        <f t="shared" si="12"/>
        <v>13.304975313330802</v>
      </c>
    </row>
    <row r="26" spans="1:7" x14ac:dyDescent="0.2">
      <c r="A26" s="184" t="s">
        <v>1</v>
      </c>
      <c r="B26" s="172">
        <f t="shared" ref="B26:G28" si="13">+B50/B10</f>
        <v>13.243029637760703</v>
      </c>
      <c r="C26" s="172" t="s">
        <v>8</v>
      </c>
      <c r="D26" s="172">
        <f t="shared" si="13"/>
        <v>2</v>
      </c>
      <c r="E26" s="172">
        <f t="shared" si="13"/>
        <v>5</v>
      </c>
      <c r="F26" s="172">
        <f t="shared" si="13"/>
        <v>13.075560538116592</v>
      </c>
      <c r="G26" s="172">
        <f t="shared" si="13"/>
        <v>13.407917383820998</v>
      </c>
    </row>
    <row r="27" spans="1:7" x14ac:dyDescent="0.2">
      <c r="A27" s="184" t="s">
        <v>2</v>
      </c>
      <c r="B27" s="172">
        <f t="shared" si="13"/>
        <v>9.611233480176212</v>
      </c>
      <c r="C27" s="172">
        <f t="shared" si="13"/>
        <v>4.8296296296296299</v>
      </c>
      <c r="D27" s="172">
        <f t="shared" si="13"/>
        <v>6.1015228426395938</v>
      </c>
      <c r="E27" s="172">
        <f t="shared" si="13"/>
        <v>7.1503067484662575</v>
      </c>
      <c r="F27" s="172">
        <f t="shared" si="13"/>
        <v>10.716783216783217</v>
      </c>
      <c r="G27" s="172">
        <f t="shared" si="13"/>
        <v>12.18259385665529</v>
      </c>
    </row>
    <row r="28" spans="1:7" x14ac:dyDescent="0.2">
      <c r="A28" s="184" t="s">
        <v>211</v>
      </c>
      <c r="B28" s="172">
        <f t="shared" si="13"/>
        <v>16.82089552238806</v>
      </c>
      <c r="C28" s="172" t="s">
        <v>8</v>
      </c>
      <c r="D28" s="172">
        <f t="shared" si="13"/>
        <v>2.5</v>
      </c>
      <c r="E28" s="172">
        <f t="shared" si="13"/>
        <v>14.142857142857142</v>
      </c>
      <c r="F28" s="172">
        <f t="shared" si="13"/>
        <v>16.076923076923077</v>
      </c>
      <c r="G28" s="172">
        <f t="shared" si="13"/>
        <v>18.90625</v>
      </c>
    </row>
    <row r="29" spans="1:7" x14ac:dyDescent="0.2">
      <c r="B29" s="172"/>
      <c r="C29" s="172"/>
      <c r="D29" s="172"/>
      <c r="E29" s="172"/>
      <c r="F29" s="172"/>
      <c r="G29" s="172"/>
    </row>
    <row r="30" spans="1:7" s="555" customFormat="1" x14ac:dyDescent="0.2">
      <c r="A30" s="173" t="s">
        <v>214</v>
      </c>
      <c r="B30" s="230">
        <f>+B54/B14</f>
        <v>14.846596938002122</v>
      </c>
      <c r="C30" s="230">
        <f t="shared" ref="C30:G30" si="14">+C54/C14</f>
        <v>4.7954545454545459</v>
      </c>
      <c r="D30" s="230">
        <f t="shared" si="14"/>
        <v>6.0684210526315789</v>
      </c>
      <c r="E30" s="230">
        <f t="shared" si="14"/>
        <v>7.2816455696202533</v>
      </c>
      <c r="F30" s="230">
        <f t="shared" si="14"/>
        <v>15.47638745260255</v>
      </c>
      <c r="G30" s="230">
        <f t="shared" si="14"/>
        <v>16.010137344669719</v>
      </c>
    </row>
    <row r="31" spans="1:7" x14ac:dyDescent="0.2">
      <c r="A31" s="184" t="s">
        <v>1</v>
      </c>
      <c r="B31" s="172">
        <f t="shared" ref="B31:G31" si="15">+B55/B15</f>
        <v>16.708420175072948</v>
      </c>
      <c r="C31" s="172" t="s">
        <v>8</v>
      </c>
      <c r="D31" s="172">
        <f t="shared" si="15"/>
        <v>2</v>
      </c>
      <c r="E31" s="172">
        <f t="shared" si="15"/>
        <v>5</v>
      </c>
      <c r="F31" s="172">
        <f t="shared" si="15"/>
        <v>16.58412017167382</v>
      </c>
      <c r="G31" s="172">
        <f t="shared" si="15"/>
        <v>16.836577453365773</v>
      </c>
    </row>
    <row r="32" spans="1:7" x14ac:dyDescent="0.2">
      <c r="A32" s="184" t="s">
        <v>2</v>
      </c>
      <c r="B32" s="172">
        <f t="shared" ref="B32:G32" si="16">+B56/B16</f>
        <v>9.612586605080832</v>
      </c>
      <c r="C32" s="172">
        <f t="shared" si="16"/>
        <v>4.7954545454545459</v>
      </c>
      <c r="D32" s="172">
        <f t="shared" si="16"/>
        <v>6.1283422459893044</v>
      </c>
      <c r="E32" s="172">
        <f t="shared" si="16"/>
        <v>7.133116883116883</v>
      </c>
      <c r="F32" s="172">
        <f t="shared" si="16"/>
        <v>10.711926605504587</v>
      </c>
      <c r="G32" s="172">
        <f t="shared" si="16"/>
        <v>12.205357142857142</v>
      </c>
    </row>
    <row r="33" spans="1:7" x14ac:dyDescent="0.2">
      <c r="A33" s="184" t="s">
        <v>211</v>
      </c>
      <c r="B33" s="172">
        <f t="shared" ref="B33:G33" si="17">+B57/B17</f>
        <v>16.82089552238806</v>
      </c>
      <c r="C33" s="172" t="s">
        <v>8</v>
      </c>
      <c r="D33" s="172">
        <f t="shared" si="17"/>
        <v>2.5</v>
      </c>
      <c r="E33" s="172">
        <f t="shared" si="17"/>
        <v>14.142857142857142</v>
      </c>
      <c r="F33" s="172">
        <f t="shared" si="17"/>
        <v>16.076923076923077</v>
      </c>
      <c r="G33" s="172">
        <f t="shared" si="17"/>
        <v>18.90625</v>
      </c>
    </row>
    <row r="34" spans="1:7" x14ac:dyDescent="0.2">
      <c r="B34" s="174"/>
      <c r="C34" s="174"/>
      <c r="D34" s="174"/>
      <c r="E34" s="174"/>
      <c r="F34" s="174"/>
      <c r="G34" s="174"/>
    </row>
    <row r="35" spans="1:7" s="555" customFormat="1" x14ac:dyDescent="0.2">
      <c r="A35" s="175" t="s">
        <v>213</v>
      </c>
      <c r="B35" s="230">
        <f>+B59/B19</f>
        <v>9.3908098271155591</v>
      </c>
      <c r="C35" s="230">
        <f t="shared" ref="C35:G35" si="18">+C59/C19</f>
        <v>6.333333333333333</v>
      </c>
      <c r="D35" s="230">
        <f t="shared" si="18"/>
        <v>5.6</v>
      </c>
      <c r="E35" s="230">
        <f t="shared" si="18"/>
        <v>7.4444444444444446</v>
      </c>
      <c r="F35" s="230">
        <f t="shared" si="18"/>
        <v>9.2573018080667602</v>
      </c>
      <c r="G35" s="230">
        <f t="shared" si="18"/>
        <v>9.5584239130434785</v>
      </c>
    </row>
    <row r="36" spans="1:7" x14ac:dyDescent="0.2">
      <c r="A36" s="186" t="s">
        <v>1</v>
      </c>
      <c r="B36" s="172">
        <f t="shared" ref="B36:G36" si="19">+B60/B20</f>
        <v>9.3870593692022268</v>
      </c>
      <c r="C36" s="172" t="s">
        <v>8</v>
      </c>
      <c r="D36" s="172" t="s">
        <v>8</v>
      </c>
      <c r="E36" s="172" t="s">
        <v>8</v>
      </c>
      <c r="F36" s="172">
        <f t="shared" si="19"/>
        <v>9.2375586854460092</v>
      </c>
      <c r="G36" s="172">
        <f t="shared" si="19"/>
        <v>9.5329972502291476</v>
      </c>
    </row>
    <row r="37" spans="1:7" x14ac:dyDescent="0.2">
      <c r="A37" s="186" t="s">
        <v>2</v>
      </c>
      <c r="B37" s="172">
        <f t="shared" ref="B37:G37" si="20">+B61/B21</f>
        <v>9.5833333333333339</v>
      </c>
      <c r="C37" s="172">
        <f t="shared" si="20"/>
        <v>6.333333333333333</v>
      </c>
      <c r="D37" s="172">
        <f t="shared" si="20"/>
        <v>5.6</v>
      </c>
      <c r="E37" s="172">
        <f t="shared" si="20"/>
        <v>7.4444444444444446</v>
      </c>
      <c r="F37" s="172">
        <f t="shared" si="20"/>
        <v>10.814814814814815</v>
      </c>
      <c r="G37" s="172">
        <f t="shared" si="20"/>
        <v>11.692307692307692</v>
      </c>
    </row>
    <row r="38" spans="1:7" ht="13.5" thickBot="1" x14ac:dyDescent="0.25">
      <c r="A38" s="185" t="s">
        <v>211</v>
      </c>
      <c r="B38" s="229" t="s">
        <v>8</v>
      </c>
      <c r="C38" s="229" t="s">
        <v>8</v>
      </c>
      <c r="D38" s="229" t="s">
        <v>8</v>
      </c>
      <c r="E38" s="229" t="s">
        <v>8</v>
      </c>
      <c r="F38" s="229" t="s">
        <v>8</v>
      </c>
      <c r="G38" s="229" t="s">
        <v>8</v>
      </c>
    </row>
    <row r="39" spans="1:7" ht="15" customHeight="1" x14ac:dyDescent="0.2">
      <c r="A39" s="35" t="s">
        <v>24</v>
      </c>
    </row>
    <row r="45" spans="1:7" ht="15" x14ac:dyDescent="0.25">
      <c r="A45" s="345"/>
      <c r="B45" s="345"/>
      <c r="C45" s="895" t="s">
        <v>244</v>
      </c>
      <c r="D45" s="895"/>
      <c r="E45" s="895"/>
      <c r="F45" s="895"/>
      <c r="G45" s="896" t="s">
        <v>251</v>
      </c>
    </row>
    <row r="46" spans="1:7" x14ac:dyDescent="0.2">
      <c r="A46" s="897" t="s">
        <v>249</v>
      </c>
      <c r="B46" s="347" t="s">
        <v>0</v>
      </c>
      <c r="C46" s="348" t="s">
        <v>245</v>
      </c>
      <c r="D46" s="348" t="s">
        <v>246</v>
      </c>
      <c r="E46" s="348" t="s">
        <v>247</v>
      </c>
      <c r="F46" s="348" t="s">
        <v>248</v>
      </c>
      <c r="G46" s="895"/>
    </row>
    <row r="47" spans="1:7" ht="12" x14ac:dyDescent="0.2">
      <c r="A47" s="897"/>
      <c r="B47" s="346" t="s">
        <v>0</v>
      </c>
      <c r="C47" s="346" t="s">
        <v>0</v>
      </c>
      <c r="D47" s="346" t="s">
        <v>0</v>
      </c>
      <c r="E47" s="346" t="s">
        <v>0</v>
      </c>
      <c r="F47" s="346" t="s">
        <v>0</v>
      </c>
      <c r="G47" s="346" t="s">
        <v>0</v>
      </c>
    </row>
    <row r="48" spans="1:7" x14ac:dyDescent="0.2">
      <c r="A48" s="170"/>
      <c r="B48" s="171"/>
      <c r="C48" s="171"/>
      <c r="D48" s="171"/>
      <c r="E48" s="171"/>
      <c r="F48" s="171"/>
      <c r="G48" s="171"/>
    </row>
    <row r="49" spans="1:7" x14ac:dyDescent="0.2">
      <c r="A49" s="173" t="s">
        <v>0</v>
      </c>
      <c r="B49" s="172">
        <v>139225</v>
      </c>
      <c r="C49" s="172">
        <v>652</v>
      </c>
      <c r="D49" s="172">
        <v>1209</v>
      </c>
      <c r="E49" s="172">
        <v>2435</v>
      </c>
      <c r="F49" s="172">
        <v>64865</v>
      </c>
      <c r="G49" s="172">
        <v>70064</v>
      </c>
    </row>
    <row r="50" spans="1:7" x14ac:dyDescent="0.2">
      <c r="A50" s="184" t="s">
        <v>1</v>
      </c>
      <c r="B50" s="178">
        <v>120644</v>
      </c>
      <c r="C50" s="172">
        <v>0</v>
      </c>
      <c r="D50" s="172">
        <v>2</v>
      </c>
      <c r="E50" s="172">
        <v>5</v>
      </c>
      <c r="F50" s="172">
        <v>58317</v>
      </c>
      <c r="G50" s="172">
        <v>62320</v>
      </c>
    </row>
    <row r="51" spans="1:7" x14ac:dyDescent="0.2">
      <c r="A51" s="184" t="s">
        <v>2</v>
      </c>
      <c r="B51" s="178">
        <v>17454</v>
      </c>
      <c r="C51" s="172">
        <v>652</v>
      </c>
      <c r="D51" s="172">
        <v>1202</v>
      </c>
      <c r="E51" s="172">
        <v>2331</v>
      </c>
      <c r="F51" s="172">
        <v>6130</v>
      </c>
      <c r="G51" s="172">
        <v>7139</v>
      </c>
    </row>
    <row r="52" spans="1:7" x14ac:dyDescent="0.2">
      <c r="A52" s="184" t="s">
        <v>211</v>
      </c>
      <c r="B52" s="178">
        <v>1127</v>
      </c>
      <c r="C52" s="172">
        <v>0</v>
      </c>
      <c r="D52" s="172">
        <v>5</v>
      </c>
      <c r="E52" s="172">
        <v>99</v>
      </c>
      <c r="F52" s="172">
        <v>418</v>
      </c>
      <c r="G52" s="172">
        <v>605</v>
      </c>
    </row>
    <row r="53" spans="1:7" x14ac:dyDescent="0.2">
      <c r="B53" s="172"/>
      <c r="C53" s="172"/>
      <c r="D53" s="172"/>
      <c r="E53" s="172"/>
      <c r="F53" s="172"/>
      <c r="G53" s="172"/>
    </row>
    <row r="54" spans="1:7" x14ac:dyDescent="0.2">
      <c r="A54" s="173" t="s">
        <v>214</v>
      </c>
      <c r="B54" s="172">
        <v>97943</v>
      </c>
      <c r="C54" s="172">
        <v>633</v>
      </c>
      <c r="D54" s="172">
        <v>1153</v>
      </c>
      <c r="E54" s="172">
        <v>2301</v>
      </c>
      <c r="F54" s="172">
        <v>44897</v>
      </c>
      <c r="G54" s="172">
        <v>48959</v>
      </c>
    </row>
    <row r="55" spans="1:7" x14ac:dyDescent="0.2">
      <c r="A55" s="184" t="s">
        <v>1</v>
      </c>
      <c r="B55" s="172">
        <v>80167</v>
      </c>
      <c r="C55" s="174">
        <v>0</v>
      </c>
      <c r="D55" s="174">
        <v>2</v>
      </c>
      <c r="E55" s="174">
        <v>5</v>
      </c>
      <c r="F55" s="174">
        <v>38641</v>
      </c>
      <c r="G55" s="174">
        <v>41519</v>
      </c>
    </row>
    <row r="56" spans="1:7" x14ac:dyDescent="0.2">
      <c r="A56" s="184" t="s">
        <v>2</v>
      </c>
      <c r="B56" s="172">
        <v>16649</v>
      </c>
      <c r="C56" s="174">
        <v>633</v>
      </c>
      <c r="D56" s="174">
        <v>1146</v>
      </c>
      <c r="E56" s="174">
        <v>2197</v>
      </c>
      <c r="F56" s="174">
        <v>5838</v>
      </c>
      <c r="G56" s="174">
        <v>6835</v>
      </c>
    </row>
    <row r="57" spans="1:7" x14ac:dyDescent="0.2">
      <c r="A57" s="184" t="s">
        <v>211</v>
      </c>
      <c r="B57" s="172">
        <v>1127</v>
      </c>
      <c r="C57" s="174">
        <v>0</v>
      </c>
      <c r="D57" s="174">
        <v>5</v>
      </c>
      <c r="E57" s="174">
        <v>99</v>
      </c>
      <c r="F57" s="174">
        <v>418</v>
      </c>
      <c r="G57" s="174">
        <v>605</v>
      </c>
    </row>
    <row r="58" spans="1:7" x14ac:dyDescent="0.2">
      <c r="B58" s="174"/>
      <c r="C58" s="174"/>
      <c r="D58" s="174"/>
      <c r="E58" s="174"/>
      <c r="F58" s="174"/>
      <c r="G58" s="174"/>
    </row>
    <row r="59" spans="1:7" x14ac:dyDescent="0.2">
      <c r="A59" s="175" t="s">
        <v>213</v>
      </c>
      <c r="B59" s="172">
        <v>41282</v>
      </c>
      <c r="C59" s="172">
        <v>19</v>
      </c>
      <c r="D59" s="172">
        <v>56</v>
      </c>
      <c r="E59" s="172">
        <v>134</v>
      </c>
      <c r="F59" s="172">
        <v>19968</v>
      </c>
      <c r="G59" s="172">
        <v>21105</v>
      </c>
    </row>
    <row r="60" spans="1:7" x14ac:dyDescent="0.2">
      <c r="A60" s="186" t="s">
        <v>1</v>
      </c>
      <c r="B60" s="174">
        <v>40477</v>
      </c>
      <c r="C60" s="174">
        <v>0</v>
      </c>
      <c r="D60" s="174">
        <v>0</v>
      </c>
      <c r="E60" s="174">
        <v>0</v>
      </c>
      <c r="F60" s="174">
        <v>19676</v>
      </c>
      <c r="G60" s="174">
        <v>20801</v>
      </c>
    </row>
    <row r="61" spans="1:7" x14ac:dyDescent="0.2">
      <c r="A61" s="186" t="s">
        <v>2</v>
      </c>
      <c r="B61" s="174">
        <v>805</v>
      </c>
      <c r="C61" s="174">
        <v>19</v>
      </c>
      <c r="D61" s="174">
        <v>56</v>
      </c>
      <c r="E61" s="174">
        <v>134</v>
      </c>
      <c r="F61" s="174">
        <v>292</v>
      </c>
      <c r="G61" s="174">
        <v>304</v>
      </c>
    </row>
    <row r="62" spans="1:7" ht="13.5" thickBot="1" x14ac:dyDescent="0.25">
      <c r="A62" s="185" t="s">
        <v>211</v>
      </c>
      <c r="B62" s="179" t="s">
        <v>8</v>
      </c>
      <c r="C62" s="179" t="s">
        <v>8</v>
      </c>
      <c r="D62" s="179" t="s">
        <v>8</v>
      </c>
      <c r="E62" s="179" t="s">
        <v>8</v>
      </c>
      <c r="F62" s="179" t="s">
        <v>8</v>
      </c>
      <c r="G62" s="179" t="s">
        <v>8</v>
      </c>
    </row>
  </sheetData>
  <mergeCells count="11">
    <mergeCell ref="B8:G8"/>
    <mergeCell ref="B24:G24"/>
    <mergeCell ref="A5:A6"/>
    <mergeCell ref="C45:F45"/>
    <mergeCell ref="G45:G46"/>
    <mergeCell ref="A46:A47"/>
    <mergeCell ref="A1:G1"/>
    <mergeCell ref="A2:G2"/>
    <mergeCell ref="A3:G3"/>
    <mergeCell ref="A4:G4"/>
    <mergeCell ref="C5:F5"/>
  </mergeCells>
  <conditionalFormatting sqref="B49:G62 B9:G22 B25:G38">
    <cfRule type="cellIs" dxfId="3" priority="3" operator="equal">
      <formula>0</formula>
    </cfRule>
  </conditionalFormatting>
  <hyperlinks>
    <hyperlink ref="H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9"/>
  <sheetViews>
    <sheetView showGridLines="0" zoomScaleNormal="100" zoomScaleSheetLayoutView="100" workbookViewId="0">
      <selection activeCell="D11" sqref="D11"/>
    </sheetView>
  </sheetViews>
  <sheetFormatPr baseColWidth="10" defaultColWidth="11" defaultRowHeight="12.75" x14ac:dyDescent="0.2"/>
  <cols>
    <col min="1" max="1" width="18.25" style="168" customWidth="1"/>
    <col min="2" max="8" width="9.125" style="176" customWidth="1"/>
    <col min="9" max="16384" width="11" style="134"/>
  </cols>
  <sheetData>
    <row r="1" spans="1:9" ht="15" customHeight="1" x14ac:dyDescent="0.25">
      <c r="A1" s="796" t="s">
        <v>811</v>
      </c>
      <c r="B1" s="796"/>
      <c r="C1" s="796"/>
      <c r="D1" s="796"/>
      <c r="E1" s="796"/>
      <c r="F1" s="796"/>
      <c r="G1" s="796"/>
      <c r="H1" s="796"/>
    </row>
    <row r="2" spans="1:9" ht="15" customHeight="1" x14ac:dyDescent="0.25">
      <c r="A2" s="797" t="s">
        <v>604</v>
      </c>
      <c r="B2" s="797"/>
      <c r="C2" s="797"/>
      <c r="D2" s="797"/>
      <c r="E2" s="797"/>
      <c r="F2" s="797"/>
      <c r="G2" s="797"/>
      <c r="H2" s="797"/>
      <c r="I2" s="353" t="s">
        <v>612</v>
      </c>
    </row>
    <row r="3" spans="1:9" ht="15" x14ac:dyDescent="0.25">
      <c r="A3" s="797" t="s">
        <v>605</v>
      </c>
      <c r="B3" s="797"/>
      <c r="C3" s="797"/>
      <c r="D3" s="797"/>
      <c r="E3" s="797"/>
      <c r="F3" s="797"/>
      <c r="G3" s="797"/>
      <c r="H3" s="797"/>
    </row>
    <row r="4" spans="1: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</row>
    <row r="5" spans="1:9" s="503" customFormat="1" ht="28.5" customHeight="1" x14ac:dyDescent="0.25">
      <c r="A5" s="508" t="s">
        <v>249</v>
      </c>
      <c r="B5" s="773" t="s">
        <v>0</v>
      </c>
      <c r="C5" s="773" t="s">
        <v>175</v>
      </c>
      <c r="D5" s="773" t="s">
        <v>176</v>
      </c>
      <c r="E5" s="773" t="s">
        <v>177</v>
      </c>
      <c r="F5" s="773" t="s">
        <v>179</v>
      </c>
      <c r="G5" s="773" t="s">
        <v>180</v>
      </c>
      <c r="H5" s="773" t="s">
        <v>181</v>
      </c>
    </row>
    <row r="6" spans="1:9" s="169" customFormat="1" x14ac:dyDescent="0.2">
      <c r="A6" s="170"/>
      <c r="B6" s="171"/>
      <c r="C6" s="171"/>
      <c r="D6" s="171"/>
      <c r="E6" s="171"/>
      <c r="F6" s="171"/>
      <c r="G6" s="171"/>
      <c r="H6" s="171"/>
    </row>
    <row r="7" spans="1:9" s="169" customFormat="1" x14ac:dyDescent="0.2">
      <c r="A7" s="170"/>
      <c r="B7" s="846" t="s">
        <v>594</v>
      </c>
      <c r="C7" s="846"/>
      <c r="D7" s="846"/>
      <c r="E7" s="846"/>
      <c r="F7" s="846"/>
      <c r="G7" s="846"/>
      <c r="H7" s="846"/>
    </row>
    <row r="8" spans="1:9" s="555" customFormat="1" x14ac:dyDescent="0.2">
      <c r="A8" s="173" t="s">
        <v>0</v>
      </c>
      <c r="B8" s="554">
        <f>SUM(B9:B11)</f>
        <v>31026</v>
      </c>
      <c r="C8" s="554">
        <f t="shared" ref="C8" si="0">SUM(C9:C11)</f>
        <v>5061</v>
      </c>
      <c r="D8" s="554">
        <f t="shared" ref="D8" si="1">SUM(D9:D11)</f>
        <v>5092</v>
      </c>
      <c r="E8" s="554">
        <f t="shared" ref="E8" si="2">SUM(E9:E11)</f>
        <v>5455</v>
      </c>
      <c r="F8" s="554">
        <f t="shared" ref="F8" si="3">SUM(F9:F11)</f>
        <v>5262</v>
      </c>
      <c r="G8" s="554">
        <f t="shared" ref="G8" si="4">SUM(G9:G11)</f>
        <v>5062</v>
      </c>
      <c r="H8" s="554">
        <f t="shared" ref="H8" si="5">SUM(H9:H11)</f>
        <v>5094</v>
      </c>
    </row>
    <row r="9" spans="1:9" x14ac:dyDescent="0.2">
      <c r="A9" s="184" t="s">
        <v>1</v>
      </c>
      <c r="B9" s="517">
        <f>+C9+D9+E9+F9+G9+H9</f>
        <v>28241</v>
      </c>
      <c r="C9" s="516">
        <f>+C14+C19</f>
        <v>4578</v>
      </c>
      <c r="D9" s="516">
        <f t="shared" ref="D9:H9" si="6">+D14+D19</f>
        <v>4614</v>
      </c>
      <c r="E9" s="516">
        <f t="shared" si="6"/>
        <v>4978</v>
      </c>
      <c r="F9" s="516">
        <f t="shared" si="6"/>
        <v>4802</v>
      </c>
      <c r="G9" s="516">
        <f t="shared" si="6"/>
        <v>4624</v>
      </c>
      <c r="H9" s="516">
        <f t="shared" si="6"/>
        <v>4645</v>
      </c>
    </row>
    <row r="10" spans="1:9" x14ac:dyDescent="0.2">
      <c r="A10" s="184" t="s">
        <v>2</v>
      </c>
      <c r="B10" s="517">
        <f t="shared" ref="B10:B11" si="7">+C10+D10+E10+F10+G10+H10</f>
        <v>2572</v>
      </c>
      <c r="C10" s="516">
        <f>+C15+C20</f>
        <v>448</v>
      </c>
      <c r="D10" s="516">
        <f t="shared" ref="D10:H10" si="8">+D15+D20</f>
        <v>442</v>
      </c>
      <c r="E10" s="516">
        <f t="shared" si="8"/>
        <v>442</v>
      </c>
      <c r="F10" s="516">
        <f t="shared" si="8"/>
        <v>421</v>
      </c>
      <c r="G10" s="516">
        <f t="shared" si="8"/>
        <v>405</v>
      </c>
      <c r="H10" s="516">
        <f t="shared" si="8"/>
        <v>414</v>
      </c>
    </row>
    <row r="11" spans="1:9" x14ac:dyDescent="0.2">
      <c r="A11" s="184" t="s">
        <v>211</v>
      </c>
      <c r="B11" s="517">
        <f t="shared" si="7"/>
        <v>213</v>
      </c>
      <c r="C11" s="516">
        <f>+C16</f>
        <v>35</v>
      </c>
      <c r="D11" s="516">
        <f t="shared" ref="D11:H11" si="9">+D16</f>
        <v>36</v>
      </c>
      <c r="E11" s="516">
        <f t="shared" si="9"/>
        <v>35</v>
      </c>
      <c r="F11" s="516">
        <f t="shared" si="9"/>
        <v>39</v>
      </c>
      <c r="G11" s="516">
        <f t="shared" si="9"/>
        <v>33</v>
      </c>
      <c r="H11" s="516">
        <f t="shared" si="9"/>
        <v>35</v>
      </c>
    </row>
    <row r="12" spans="1:9" x14ac:dyDescent="0.2">
      <c r="B12" s="516"/>
      <c r="C12" s="516"/>
      <c r="D12" s="516"/>
      <c r="E12" s="516"/>
      <c r="F12" s="516"/>
      <c r="G12" s="516"/>
      <c r="H12" s="516"/>
    </row>
    <row r="13" spans="1:9" s="555" customFormat="1" x14ac:dyDescent="0.2">
      <c r="A13" s="173" t="s">
        <v>214</v>
      </c>
      <c r="B13" s="554">
        <f>SUM(B14:B16)</f>
        <v>16592</v>
      </c>
      <c r="C13" s="554">
        <f t="shared" ref="C13" si="10">SUM(C14:C16)</f>
        <v>2685</v>
      </c>
      <c r="D13" s="554">
        <f t="shared" ref="D13" si="11">SUM(D14:D16)</f>
        <v>2703</v>
      </c>
      <c r="E13" s="554">
        <f t="shared" ref="E13" si="12">SUM(E14:E16)</f>
        <v>2977</v>
      </c>
      <c r="F13" s="554">
        <f t="shared" ref="F13" si="13">SUM(F14:F16)</f>
        <v>2805</v>
      </c>
      <c r="G13" s="554">
        <f t="shared" ref="G13" si="14">SUM(G14:G16)</f>
        <v>2702</v>
      </c>
      <c r="H13" s="554">
        <f t="shared" ref="H13" si="15">SUM(H14:H16)</f>
        <v>2720</v>
      </c>
    </row>
    <row r="14" spans="1:9" x14ac:dyDescent="0.2">
      <c r="A14" s="184" t="s">
        <v>1</v>
      </c>
      <c r="B14" s="517">
        <f>+C14+D14+E14+F14+G14+H14</f>
        <v>13969</v>
      </c>
      <c r="C14" s="518">
        <v>2231</v>
      </c>
      <c r="D14" s="518">
        <v>2253</v>
      </c>
      <c r="E14" s="518">
        <v>2528</v>
      </c>
      <c r="F14" s="518">
        <v>2373</v>
      </c>
      <c r="G14" s="518">
        <v>2289</v>
      </c>
      <c r="H14" s="518">
        <v>2295</v>
      </c>
    </row>
    <row r="15" spans="1:9" x14ac:dyDescent="0.2">
      <c r="A15" s="184" t="s">
        <v>2</v>
      </c>
      <c r="B15" s="517">
        <f t="shared" ref="B15:B16" si="16">+C15+D15+E15+F15+G15+H15</f>
        <v>2410</v>
      </c>
      <c r="C15" s="518">
        <v>419</v>
      </c>
      <c r="D15" s="518">
        <v>414</v>
      </c>
      <c r="E15" s="518">
        <v>414</v>
      </c>
      <c r="F15" s="518">
        <v>393</v>
      </c>
      <c r="G15" s="518">
        <v>380</v>
      </c>
      <c r="H15" s="518">
        <v>390</v>
      </c>
    </row>
    <row r="16" spans="1:9" x14ac:dyDescent="0.2">
      <c r="A16" s="184" t="s">
        <v>211</v>
      </c>
      <c r="B16" s="517">
        <f t="shared" si="16"/>
        <v>213</v>
      </c>
      <c r="C16" s="518">
        <v>35</v>
      </c>
      <c r="D16" s="518">
        <v>36</v>
      </c>
      <c r="E16" s="518">
        <v>35</v>
      </c>
      <c r="F16" s="518">
        <v>39</v>
      </c>
      <c r="G16" s="518">
        <v>33</v>
      </c>
      <c r="H16" s="518">
        <v>35</v>
      </c>
    </row>
    <row r="17" spans="1:8" x14ac:dyDescent="0.2">
      <c r="B17" s="518"/>
      <c r="C17" s="518"/>
      <c r="D17" s="518"/>
      <c r="E17" s="518"/>
      <c r="F17" s="518"/>
      <c r="G17" s="518"/>
      <c r="H17" s="518"/>
    </row>
    <row r="18" spans="1:8" s="555" customFormat="1" x14ac:dyDescent="0.2">
      <c r="A18" s="175" t="s">
        <v>213</v>
      </c>
      <c r="B18" s="554">
        <f>SUM(B19:B21)</f>
        <v>14434</v>
      </c>
      <c r="C18" s="554">
        <f t="shared" ref="C18" si="17">SUM(C19:C21)</f>
        <v>2376</v>
      </c>
      <c r="D18" s="554">
        <f t="shared" ref="D18" si="18">SUM(D19:D21)</f>
        <v>2389</v>
      </c>
      <c r="E18" s="554">
        <f t="shared" ref="E18" si="19">SUM(E19:E21)</f>
        <v>2478</v>
      </c>
      <c r="F18" s="554">
        <f t="shared" ref="F18" si="20">SUM(F19:F21)</f>
        <v>2457</v>
      </c>
      <c r="G18" s="554">
        <f t="shared" ref="G18" si="21">SUM(G19:G21)</f>
        <v>2360</v>
      </c>
      <c r="H18" s="554">
        <f t="shared" ref="H18" si="22">SUM(H19:H21)</f>
        <v>2374</v>
      </c>
    </row>
    <row r="19" spans="1:8" x14ac:dyDescent="0.2">
      <c r="A19" s="186" t="s">
        <v>1</v>
      </c>
      <c r="B19" s="517">
        <f t="shared" ref="B19:B20" si="23">+C19+D19+E19+F19+G19+H19</f>
        <v>14272</v>
      </c>
      <c r="C19" s="518">
        <v>2347</v>
      </c>
      <c r="D19" s="518">
        <v>2361</v>
      </c>
      <c r="E19" s="518">
        <v>2450</v>
      </c>
      <c r="F19" s="518">
        <v>2429</v>
      </c>
      <c r="G19" s="518">
        <v>2335</v>
      </c>
      <c r="H19" s="518">
        <v>2350</v>
      </c>
    </row>
    <row r="20" spans="1:8" x14ac:dyDescent="0.2">
      <c r="A20" s="186" t="s">
        <v>2</v>
      </c>
      <c r="B20" s="517">
        <f t="shared" si="23"/>
        <v>162</v>
      </c>
      <c r="C20" s="518">
        <v>29</v>
      </c>
      <c r="D20" s="518">
        <v>28</v>
      </c>
      <c r="E20" s="518">
        <v>28</v>
      </c>
      <c r="F20" s="518">
        <v>28</v>
      </c>
      <c r="G20" s="518">
        <v>25</v>
      </c>
      <c r="H20" s="518">
        <v>24</v>
      </c>
    </row>
    <row r="21" spans="1:8" x14ac:dyDescent="0.2">
      <c r="A21" s="186" t="s">
        <v>211</v>
      </c>
      <c r="B21" s="183" t="s">
        <v>8</v>
      </c>
      <c r="C21" s="183" t="s">
        <v>8</v>
      </c>
      <c r="D21" s="183" t="s">
        <v>8</v>
      </c>
      <c r="E21" s="183" t="s">
        <v>8</v>
      </c>
      <c r="F21" s="183"/>
      <c r="G21" s="183" t="s">
        <v>8</v>
      </c>
      <c r="H21" s="183" t="s">
        <v>8</v>
      </c>
    </row>
    <row r="22" spans="1:8" s="259" customFormat="1" x14ac:dyDescent="0.2">
      <c r="A22" s="170"/>
      <c r="B22" s="182"/>
      <c r="C22" s="182"/>
      <c r="D22" s="182"/>
      <c r="E22" s="182"/>
      <c r="F22" s="182"/>
      <c r="G22" s="182"/>
      <c r="H22" s="182"/>
    </row>
    <row r="23" spans="1:8" s="169" customFormat="1" x14ac:dyDescent="0.2">
      <c r="A23" s="170"/>
      <c r="B23" s="846" t="s">
        <v>595</v>
      </c>
      <c r="C23" s="846"/>
      <c r="D23" s="846"/>
      <c r="E23" s="846"/>
      <c r="F23" s="846"/>
      <c r="G23" s="846"/>
      <c r="H23" s="846"/>
    </row>
    <row r="24" spans="1:8" s="555" customFormat="1" x14ac:dyDescent="0.2">
      <c r="A24" s="173" t="s">
        <v>0</v>
      </c>
      <c r="B24" s="230">
        <f>+B46/B8</f>
        <v>14.758235028685618</v>
      </c>
      <c r="C24" s="230">
        <f t="shared" ref="C24:H24" si="24">+C46/C8</f>
        <v>14.093459790555226</v>
      </c>
      <c r="D24" s="230">
        <f t="shared" si="24"/>
        <v>14.161626080125687</v>
      </c>
      <c r="E24" s="230">
        <f t="shared" si="24"/>
        <v>16.023831347387716</v>
      </c>
      <c r="F24" s="230">
        <f t="shared" si="24"/>
        <v>15.027556062333714</v>
      </c>
      <c r="G24" s="230">
        <f t="shared" si="24"/>
        <v>14.475503753457131</v>
      </c>
      <c r="H24" s="230">
        <f t="shared" si="24"/>
        <v>14.662544169611307</v>
      </c>
    </row>
    <row r="25" spans="1:8" x14ac:dyDescent="0.2">
      <c r="A25" s="184" t="s">
        <v>1</v>
      </c>
      <c r="B25" s="172">
        <f t="shared" ref="B25:H27" si="25">+B47/B9</f>
        <v>14.741723026804999</v>
      </c>
      <c r="C25" s="172">
        <f t="shared" si="25"/>
        <v>14.063564875491481</v>
      </c>
      <c r="D25" s="172">
        <f t="shared" si="25"/>
        <v>14.130039011703511</v>
      </c>
      <c r="E25" s="172">
        <f t="shared" si="25"/>
        <v>16.123945359582162</v>
      </c>
      <c r="F25" s="172">
        <f t="shared" si="25"/>
        <v>15.007496876301541</v>
      </c>
      <c r="G25" s="172">
        <f t="shared" si="25"/>
        <v>14.42409169550173</v>
      </c>
      <c r="H25" s="172">
        <f t="shared" si="25"/>
        <v>14.577825618945102</v>
      </c>
    </row>
    <row r="26" spans="1:8" x14ac:dyDescent="0.2">
      <c r="A26" s="184" t="s">
        <v>2</v>
      </c>
      <c r="B26" s="172">
        <f t="shared" si="25"/>
        <v>14.280715396578538</v>
      </c>
      <c r="C26" s="172">
        <f t="shared" si="25"/>
        <v>13.845982142857142</v>
      </c>
      <c r="D26" s="172">
        <f t="shared" si="25"/>
        <v>13.947963800904978</v>
      </c>
      <c r="E26" s="172">
        <f t="shared" si="25"/>
        <v>14.300904977375566</v>
      </c>
      <c r="F26" s="172">
        <f t="shared" si="25"/>
        <v>14.560570071258907</v>
      </c>
      <c r="G26" s="172">
        <f t="shared" si="25"/>
        <v>14.274074074074074</v>
      </c>
      <c r="H26" s="172">
        <f t="shared" si="25"/>
        <v>14.806763285024154</v>
      </c>
    </row>
    <row r="27" spans="1:8" x14ac:dyDescent="0.2">
      <c r="A27" s="184" t="s">
        <v>211</v>
      </c>
      <c r="B27" s="172">
        <f t="shared" si="25"/>
        <v>22.71361502347418</v>
      </c>
      <c r="C27" s="172">
        <f t="shared" si="25"/>
        <v>21.171428571428571</v>
      </c>
      <c r="D27" s="172">
        <f t="shared" si="25"/>
        <v>20.833333333333332</v>
      </c>
      <c r="E27" s="172">
        <f t="shared" si="25"/>
        <v>23.542857142857144</v>
      </c>
      <c r="F27" s="172">
        <f t="shared" si="25"/>
        <v>22.53846153846154</v>
      </c>
      <c r="G27" s="172">
        <f t="shared" si="25"/>
        <v>24.151515151515152</v>
      </c>
      <c r="H27" s="172">
        <f t="shared" si="25"/>
        <v>24.2</v>
      </c>
    </row>
    <row r="28" spans="1:8" x14ac:dyDescent="0.2">
      <c r="B28" s="172"/>
      <c r="C28" s="172"/>
      <c r="D28" s="172"/>
      <c r="E28" s="172"/>
      <c r="F28" s="172"/>
      <c r="G28" s="172"/>
      <c r="H28" s="172"/>
    </row>
    <row r="29" spans="1:8" s="555" customFormat="1" x14ac:dyDescent="0.2">
      <c r="A29" s="173" t="s">
        <v>214</v>
      </c>
      <c r="B29" s="230">
        <f>+B51/B13</f>
        <v>19.228001446480231</v>
      </c>
      <c r="C29" s="230">
        <f t="shared" ref="C29:H29" si="26">+C51/C13</f>
        <v>18.41340782122905</v>
      </c>
      <c r="D29" s="230">
        <f t="shared" si="26"/>
        <v>18.49352571217166</v>
      </c>
      <c r="E29" s="230">
        <f t="shared" si="26"/>
        <v>20.384279475982531</v>
      </c>
      <c r="F29" s="230">
        <f t="shared" si="26"/>
        <v>19.533333333333335</v>
      </c>
      <c r="G29" s="230">
        <f t="shared" si="26"/>
        <v>19.01739452257587</v>
      </c>
      <c r="H29" s="230">
        <f t="shared" si="26"/>
        <v>19.390808823529412</v>
      </c>
    </row>
    <row r="30" spans="1:8" x14ac:dyDescent="0.2">
      <c r="A30" s="184" t="s">
        <v>1</v>
      </c>
      <c r="B30" s="172">
        <f t="shared" ref="B30:H30" si="27">+B52/B14</f>
        <v>20.001360154628106</v>
      </c>
      <c r="C30" s="172">
        <f t="shared" si="27"/>
        <v>19.199910354101299</v>
      </c>
      <c r="D30" s="172">
        <f t="shared" si="27"/>
        <v>19.268530847758544</v>
      </c>
      <c r="E30" s="172">
        <f t="shared" si="27"/>
        <v>21.308148734177216</v>
      </c>
      <c r="F30" s="172">
        <f t="shared" si="27"/>
        <v>20.268436578171091</v>
      </c>
      <c r="G30" s="172">
        <f t="shared" si="27"/>
        <v>19.706422018348626</v>
      </c>
      <c r="H30" s="172">
        <f t="shared" si="27"/>
        <v>20.078431372549019</v>
      </c>
    </row>
    <row r="31" spans="1:8" x14ac:dyDescent="0.2">
      <c r="A31" s="184" t="s">
        <v>2</v>
      </c>
      <c r="B31" s="172">
        <f t="shared" ref="B31:H31" si="28">+B53/B15</f>
        <v>14.437344398340249</v>
      </c>
      <c r="C31" s="172">
        <f t="shared" si="28"/>
        <v>13.995226730310263</v>
      </c>
      <c r="D31" s="172">
        <f t="shared" si="28"/>
        <v>14.072463768115941</v>
      </c>
      <c r="E31" s="172">
        <f t="shared" si="28"/>
        <v>14.47584541062802</v>
      </c>
      <c r="F31" s="172">
        <f t="shared" si="28"/>
        <v>14.79643765903308</v>
      </c>
      <c r="G31" s="172">
        <f t="shared" si="28"/>
        <v>14.421052631578947</v>
      </c>
      <c r="H31" s="172">
        <f t="shared" si="28"/>
        <v>14.912820512820513</v>
      </c>
    </row>
    <row r="32" spans="1:8" x14ac:dyDescent="0.2">
      <c r="A32" s="184" t="s">
        <v>211</v>
      </c>
      <c r="B32" s="172">
        <f t="shared" ref="B32:H34" si="29">+B54/B16</f>
        <v>22.71361502347418</v>
      </c>
      <c r="C32" s="172">
        <f t="shared" si="29"/>
        <v>21.171428571428571</v>
      </c>
      <c r="D32" s="172">
        <f t="shared" si="29"/>
        <v>20.833333333333332</v>
      </c>
      <c r="E32" s="172">
        <f t="shared" si="29"/>
        <v>23.542857142857144</v>
      </c>
      <c r="F32" s="172">
        <f t="shared" si="29"/>
        <v>22.53846153846154</v>
      </c>
      <c r="G32" s="172">
        <f t="shared" si="29"/>
        <v>24.151515151515152</v>
      </c>
      <c r="H32" s="172">
        <f t="shared" si="29"/>
        <v>24.2</v>
      </c>
    </row>
    <row r="33" spans="1:8" x14ac:dyDescent="0.2">
      <c r="B33" s="174"/>
      <c r="C33" s="174"/>
      <c r="D33" s="174"/>
      <c r="E33" s="174"/>
      <c r="F33" s="174"/>
      <c r="G33" s="174"/>
      <c r="H33" s="174"/>
    </row>
    <row r="34" spans="1:8" s="555" customFormat="1" x14ac:dyDescent="0.2">
      <c r="A34" s="175" t="s">
        <v>213</v>
      </c>
      <c r="B34" s="230">
        <f t="shared" si="29"/>
        <v>9.6202023001247063</v>
      </c>
      <c r="C34" s="230">
        <f t="shared" ref="C34:H34" si="30">+C56/C18</f>
        <v>9.2117003367003374</v>
      </c>
      <c r="D34" s="230">
        <f t="shared" si="30"/>
        <v>9.2603599832565919</v>
      </c>
      <c r="E34" s="230">
        <f t="shared" si="30"/>
        <v>10.785310734463277</v>
      </c>
      <c r="F34" s="230">
        <f t="shared" si="30"/>
        <v>9.8835978835978828</v>
      </c>
      <c r="G34" s="230">
        <f t="shared" si="30"/>
        <v>9.2754237288135588</v>
      </c>
      <c r="H34" s="230">
        <f t="shared" si="30"/>
        <v>9.2451558550968826</v>
      </c>
    </row>
    <row r="35" spans="1:8" x14ac:dyDescent="0.2">
      <c r="A35" s="186" t="s">
        <v>1</v>
      </c>
      <c r="B35" s="172">
        <f t="shared" ref="B35:H35" si="31">+B57/B19</f>
        <v>9.59375</v>
      </c>
      <c r="C35" s="172">
        <f t="shared" si="31"/>
        <v>9.1810822326374097</v>
      </c>
      <c r="D35" s="172">
        <f t="shared" si="31"/>
        <v>9.2265988987717069</v>
      </c>
      <c r="E35" s="172">
        <f t="shared" si="31"/>
        <v>10.774693877551021</v>
      </c>
      <c r="F35" s="172">
        <f t="shared" si="31"/>
        <v>9.8678468505557841</v>
      </c>
      <c r="G35" s="172">
        <f t="shared" si="31"/>
        <v>9.2458244111349028</v>
      </c>
      <c r="H35" s="172">
        <f t="shared" si="31"/>
        <v>9.2059574468085099</v>
      </c>
    </row>
    <row r="36" spans="1:8" x14ac:dyDescent="0.2">
      <c r="A36" s="186" t="s">
        <v>2</v>
      </c>
      <c r="B36" s="172">
        <f t="shared" ref="B36:H36" si="32">+B58/B20</f>
        <v>11.950617283950617</v>
      </c>
      <c r="C36" s="172">
        <f t="shared" si="32"/>
        <v>11.689655172413794</v>
      </c>
      <c r="D36" s="172">
        <f t="shared" si="32"/>
        <v>12.107142857142858</v>
      </c>
      <c r="E36" s="172">
        <f t="shared" si="32"/>
        <v>11.714285714285714</v>
      </c>
      <c r="F36" s="172">
        <f t="shared" si="32"/>
        <v>11.25</v>
      </c>
      <c r="G36" s="172">
        <f t="shared" si="32"/>
        <v>12.04</v>
      </c>
      <c r="H36" s="172">
        <f t="shared" si="32"/>
        <v>13.083333333333334</v>
      </c>
    </row>
    <row r="37" spans="1:8" ht="13.5" thickBot="1" x14ac:dyDescent="0.25">
      <c r="A37" s="185" t="s">
        <v>211</v>
      </c>
      <c r="B37" s="229" t="s">
        <v>8</v>
      </c>
      <c r="C37" s="229" t="s">
        <v>8</v>
      </c>
      <c r="D37" s="229" t="s">
        <v>8</v>
      </c>
      <c r="E37" s="229" t="s">
        <v>8</v>
      </c>
      <c r="F37" s="229"/>
      <c r="G37" s="229" t="s">
        <v>8</v>
      </c>
      <c r="H37" s="229" t="s">
        <v>8</v>
      </c>
    </row>
    <row r="38" spans="1:8" ht="15" customHeight="1" x14ac:dyDescent="0.2">
      <c r="A38" s="35" t="s">
        <v>24</v>
      </c>
    </row>
    <row r="44" spans="1:8" ht="18" customHeight="1" x14ac:dyDescent="0.2">
      <c r="A44" s="349" t="s">
        <v>249</v>
      </c>
      <c r="B44" s="350" t="s">
        <v>0</v>
      </c>
      <c r="C44" s="350" t="s">
        <v>175</v>
      </c>
      <c r="D44" s="350" t="s">
        <v>176</v>
      </c>
      <c r="E44" s="350" t="s">
        <v>177</v>
      </c>
      <c r="F44" s="350" t="s">
        <v>179</v>
      </c>
      <c r="G44" s="350" t="s">
        <v>180</v>
      </c>
      <c r="H44" s="350" t="s">
        <v>181</v>
      </c>
    </row>
    <row r="45" spans="1:8" ht="18" customHeight="1" x14ac:dyDescent="0.2">
      <c r="A45" s="170"/>
      <c r="B45" s="171"/>
      <c r="C45" s="171"/>
      <c r="D45" s="171"/>
      <c r="E45" s="171"/>
      <c r="F45" s="171"/>
      <c r="G45" s="171"/>
      <c r="H45" s="171"/>
    </row>
    <row r="46" spans="1:8" x14ac:dyDescent="0.2">
      <c r="A46" s="173" t="s">
        <v>0</v>
      </c>
      <c r="B46" s="172">
        <v>457889</v>
      </c>
      <c r="C46" s="172">
        <v>71327</v>
      </c>
      <c r="D46" s="172">
        <v>72111</v>
      </c>
      <c r="E46" s="172">
        <v>87410</v>
      </c>
      <c r="F46" s="172">
        <v>79075</v>
      </c>
      <c r="G46" s="172">
        <v>73275</v>
      </c>
      <c r="H46" s="172">
        <v>74691</v>
      </c>
    </row>
    <row r="47" spans="1:8" x14ac:dyDescent="0.2">
      <c r="A47" s="184" t="s">
        <v>1</v>
      </c>
      <c r="B47" s="178">
        <v>416321</v>
      </c>
      <c r="C47" s="172">
        <v>64383</v>
      </c>
      <c r="D47" s="172">
        <v>65196</v>
      </c>
      <c r="E47" s="172">
        <v>80265</v>
      </c>
      <c r="F47" s="172">
        <v>72066</v>
      </c>
      <c r="G47" s="172">
        <v>66697</v>
      </c>
      <c r="H47" s="172">
        <v>67714</v>
      </c>
    </row>
    <row r="48" spans="1:8" x14ac:dyDescent="0.2">
      <c r="A48" s="184" t="s">
        <v>2</v>
      </c>
      <c r="B48" s="178">
        <v>36730</v>
      </c>
      <c r="C48" s="172">
        <v>6203</v>
      </c>
      <c r="D48" s="172">
        <v>6165</v>
      </c>
      <c r="E48" s="172">
        <v>6321</v>
      </c>
      <c r="F48" s="172">
        <v>6130</v>
      </c>
      <c r="G48" s="172">
        <v>5781</v>
      </c>
      <c r="H48" s="172">
        <v>6130</v>
      </c>
    </row>
    <row r="49" spans="1:8" x14ac:dyDescent="0.2">
      <c r="A49" s="184" t="s">
        <v>211</v>
      </c>
      <c r="B49" s="178">
        <v>4838</v>
      </c>
      <c r="C49" s="172">
        <v>741</v>
      </c>
      <c r="D49" s="172">
        <v>750</v>
      </c>
      <c r="E49" s="172">
        <v>824</v>
      </c>
      <c r="F49" s="172">
        <v>879</v>
      </c>
      <c r="G49" s="172">
        <v>797</v>
      </c>
      <c r="H49" s="172">
        <v>847</v>
      </c>
    </row>
    <row r="50" spans="1:8" x14ac:dyDescent="0.2">
      <c r="B50" s="172"/>
      <c r="C50" s="172"/>
      <c r="D50" s="172"/>
      <c r="E50" s="172"/>
      <c r="F50" s="172"/>
      <c r="G50" s="172"/>
      <c r="H50" s="172"/>
    </row>
    <row r="51" spans="1:8" x14ac:dyDescent="0.2">
      <c r="A51" s="173" t="s">
        <v>214</v>
      </c>
      <c r="B51" s="172">
        <v>319031</v>
      </c>
      <c r="C51" s="172">
        <v>49440</v>
      </c>
      <c r="D51" s="172">
        <v>49988</v>
      </c>
      <c r="E51" s="172">
        <v>60684</v>
      </c>
      <c r="F51" s="172">
        <v>54791</v>
      </c>
      <c r="G51" s="172">
        <v>51385</v>
      </c>
      <c r="H51" s="172">
        <v>52743</v>
      </c>
    </row>
    <row r="52" spans="1:8" x14ac:dyDescent="0.2">
      <c r="A52" s="184" t="s">
        <v>1</v>
      </c>
      <c r="B52" s="172">
        <v>279399</v>
      </c>
      <c r="C52" s="174">
        <v>42835</v>
      </c>
      <c r="D52" s="174">
        <v>43412</v>
      </c>
      <c r="E52" s="174">
        <v>53867</v>
      </c>
      <c r="F52" s="174">
        <v>48097</v>
      </c>
      <c r="G52" s="174">
        <v>45108</v>
      </c>
      <c r="H52" s="174">
        <v>46080</v>
      </c>
    </row>
    <row r="53" spans="1:8" x14ac:dyDescent="0.2">
      <c r="A53" s="184" t="s">
        <v>2</v>
      </c>
      <c r="B53" s="172">
        <v>34794</v>
      </c>
      <c r="C53" s="174">
        <v>5864</v>
      </c>
      <c r="D53" s="174">
        <v>5826</v>
      </c>
      <c r="E53" s="174">
        <v>5993</v>
      </c>
      <c r="F53" s="174">
        <v>5815</v>
      </c>
      <c r="G53" s="174">
        <v>5480</v>
      </c>
      <c r="H53" s="174">
        <v>5816</v>
      </c>
    </row>
    <row r="54" spans="1:8" x14ac:dyDescent="0.2">
      <c r="A54" s="184" t="s">
        <v>211</v>
      </c>
      <c r="B54" s="172">
        <v>4838</v>
      </c>
      <c r="C54" s="174">
        <v>741</v>
      </c>
      <c r="D54" s="174">
        <v>750</v>
      </c>
      <c r="E54" s="174">
        <v>824</v>
      </c>
      <c r="F54" s="174">
        <v>879</v>
      </c>
      <c r="G54" s="174">
        <v>797</v>
      </c>
      <c r="H54" s="174">
        <v>847</v>
      </c>
    </row>
    <row r="55" spans="1:8" x14ac:dyDescent="0.2">
      <c r="B55" s="174"/>
      <c r="C55" s="174"/>
      <c r="D55" s="174"/>
      <c r="E55" s="174"/>
      <c r="F55" s="174"/>
      <c r="G55" s="174"/>
      <c r="H55" s="174"/>
    </row>
    <row r="56" spans="1:8" x14ac:dyDescent="0.2">
      <c r="A56" s="175" t="s">
        <v>213</v>
      </c>
      <c r="B56" s="172">
        <v>138858</v>
      </c>
      <c r="C56" s="172">
        <v>21887</v>
      </c>
      <c r="D56" s="172">
        <v>22123</v>
      </c>
      <c r="E56" s="172">
        <v>26726</v>
      </c>
      <c r="F56" s="172">
        <v>24284</v>
      </c>
      <c r="G56" s="172">
        <v>21890</v>
      </c>
      <c r="H56" s="172">
        <v>21948</v>
      </c>
    </row>
    <row r="57" spans="1:8" x14ac:dyDescent="0.2">
      <c r="A57" s="186" t="s">
        <v>1</v>
      </c>
      <c r="B57" s="174">
        <v>136922</v>
      </c>
      <c r="C57" s="174">
        <v>21548</v>
      </c>
      <c r="D57" s="174">
        <v>21784</v>
      </c>
      <c r="E57" s="174">
        <v>26398</v>
      </c>
      <c r="F57" s="174">
        <v>23969</v>
      </c>
      <c r="G57" s="174">
        <v>21589</v>
      </c>
      <c r="H57" s="174">
        <v>21634</v>
      </c>
    </row>
    <row r="58" spans="1:8" x14ac:dyDescent="0.2">
      <c r="A58" s="186" t="s">
        <v>2</v>
      </c>
      <c r="B58" s="174">
        <v>1936</v>
      </c>
      <c r="C58" s="174">
        <v>339</v>
      </c>
      <c r="D58" s="174">
        <v>339</v>
      </c>
      <c r="E58" s="174">
        <v>328</v>
      </c>
      <c r="F58" s="174">
        <v>315</v>
      </c>
      <c r="G58" s="174">
        <v>301</v>
      </c>
      <c r="H58" s="174">
        <v>314</v>
      </c>
    </row>
    <row r="59" spans="1:8" ht="13.5" thickBot="1" x14ac:dyDescent="0.25">
      <c r="A59" s="185" t="s">
        <v>211</v>
      </c>
      <c r="B59" s="179" t="s">
        <v>8</v>
      </c>
      <c r="C59" s="179" t="s">
        <v>8</v>
      </c>
      <c r="D59" s="179" t="s">
        <v>8</v>
      </c>
      <c r="E59" s="179" t="s">
        <v>8</v>
      </c>
      <c r="F59" s="179" t="s">
        <v>8</v>
      </c>
      <c r="G59" s="179" t="s">
        <v>8</v>
      </c>
      <c r="H59" s="179" t="s">
        <v>8</v>
      </c>
    </row>
  </sheetData>
  <mergeCells count="6">
    <mergeCell ref="B7:H7"/>
    <mergeCell ref="B23:H23"/>
    <mergeCell ref="A1:H1"/>
    <mergeCell ref="A2:H2"/>
    <mergeCell ref="A3:H3"/>
    <mergeCell ref="A4:H4"/>
  </mergeCells>
  <conditionalFormatting sqref="B46:H59 B8:H21 B24:H37">
    <cfRule type="cellIs" dxfId="2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59"/>
  <sheetViews>
    <sheetView showGridLines="0" zoomScaleNormal="100" zoomScaleSheetLayoutView="100" workbookViewId="0">
      <selection activeCell="I15" sqref="I15"/>
    </sheetView>
  </sheetViews>
  <sheetFormatPr baseColWidth="10" defaultColWidth="11" defaultRowHeight="12.75" x14ac:dyDescent="0.2"/>
  <cols>
    <col min="1" max="1" width="18.25" style="168" customWidth="1"/>
    <col min="2" max="8" width="9.125" style="176" customWidth="1"/>
    <col min="9" max="16384" width="11" style="134"/>
  </cols>
  <sheetData>
    <row r="1" spans="1:9" ht="15" customHeight="1" x14ac:dyDescent="0.25">
      <c r="A1" s="796" t="s">
        <v>810</v>
      </c>
      <c r="B1" s="796"/>
      <c r="C1" s="796"/>
      <c r="D1" s="796"/>
      <c r="E1" s="796"/>
      <c r="F1" s="796"/>
      <c r="G1" s="796"/>
      <c r="H1" s="796"/>
    </row>
    <row r="2" spans="1:9" ht="15" customHeight="1" x14ac:dyDescent="0.25">
      <c r="A2" s="797" t="s">
        <v>606</v>
      </c>
      <c r="B2" s="797"/>
      <c r="C2" s="797"/>
      <c r="D2" s="797"/>
      <c r="E2" s="797"/>
      <c r="F2" s="797"/>
      <c r="G2" s="797"/>
      <c r="H2" s="797"/>
      <c r="I2" s="353" t="s">
        <v>612</v>
      </c>
    </row>
    <row r="3" spans="1:9" ht="15" x14ac:dyDescent="0.25">
      <c r="A3" s="797" t="s">
        <v>605</v>
      </c>
      <c r="B3" s="797"/>
      <c r="C3" s="797"/>
      <c r="D3" s="797"/>
      <c r="E3" s="797"/>
      <c r="F3" s="797"/>
      <c r="G3" s="797"/>
      <c r="H3" s="797"/>
    </row>
    <row r="4" spans="1: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</row>
    <row r="5" spans="1:9" s="503" customFormat="1" ht="27" customHeight="1" x14ac:dyDescent="0.25">
      <c r="A5" s="508" t="s">
        <v>249</v>
      </c>
      <c r="B5" s="773" t="s">
        <v>0</v>
      </c>
      <c r="C5" s="773" t="s">
        <v>78</v>
      </c>
      <c r="D5" s="773" t="s">
        <v>79</v>
      </c>
      <c r="E5" s="773" t="s">
        <v>80</v>
      </c>
      <c r="F5" s="773" t="s">
        <v>81</v>
      </c>
      <c r="G5" s="773" t="s">
        <v>82</v>
      </c>
      <c r="H5" s="773" t="s">
        <v>109</v>
      </c>
    </row>
    <row r="6" spans="1:9" s="169" customFormat="1" x14ac:dyDescent="0.2">
      <c r="A6" s="170"/>
      <c r="B6" s="171"/>
      <c r="C6" s="171"/>
      <c r="D6" s="171"/>
      <c r="E6" s="171"/>
      <c r="F6" s="171"/>
      <c r="G6" s="171"/>
      <c r="H6" s="171"/>
    </row>
    <row r="7" spans="1:9" s="169" customFormat="1" x14ac:dyDescent="0.2">
      <c r="A7" s="170"/>
      <c r="B7" s="846" t="s">
        <v>594</v>
      </c>
      <c r="C7" s="846"/>
      <c r="D7" s="846"/>
      <c r="E7" s="846"/>
      <c r="F7" s="846"/>
      <c r="G7" s="846"/>
      <c r="H7" s="846"/>
    </row>
    <row r="8" spans="1:9" s="555" customFormat="1" x14ac:dyDescent="0.2">
      <c r="A8" s="173" t="s">
        <v>0</v>
      </c>
      <c r="B8" s="554">
        <f>SUM(B9:B11)</f>
        <v>16371</v>
      </c>
      <c r="C8" s="554">
        <f t="shared" ref="C8:H8" si="0">SUM(C9:C11)</f>
        <v>3035</v>
      </c>
      <c r="D8" s="554">
        <f t="shared" si="0"/>
        <v>3009</v>
      </c>
      <c r="E8" s="554">
        <f t="shared" si="0"/>
        <v>2820</v>
      </c>
      <c r="F8" s="554">
        <f t="shared" si="0"/>
        <v>3275</v>
      </c>
      <c r="G8" s="554">
        <f t="shared" si="0"/>
        <v>3239</v>
      </c>
      <c r="H8" s="554">
        <f t="shared" si="0"/>
        <v>993</v>
      </c>
    </row>
    <row r="9" spans="1:9" x14ac:dyDescent="0.2">
      <c r="A9" s="184" t="s">
        <v>1</v>
      </c>
      <c r="B9" s="517">
        <f>+C9+D9+E9+F9+G9+H9</f>
        <v>14229</v>
      </c>
      <c r="C9" s="516">
        <f>+C14+C19</f>
        <v>2613</v>
      </c>
      <c r="D9" s="516">
        <f t="shared" ref="D9:H10" si="1">+D14+D19</f>
        <v>2601</v>
      </c>
      <c r="E9" s="516">
        <f t="shared" si="1"/>
        <v>2419</v>
      </c>
      <c r="F9" s="516">
        <f t="shared" si="1"/>
        <v>2858</v>
      </c>
      <c r="G9" s="516">
        <f t="shared" si="1"/>
        <v>2825</v>
      </c>
      <c r="H9" s="516">
        <f t="shared" si="1"/>
        <v>913</v>
      </c>
    </row>
    <row r="10" spans="1:9" x14ac:dyDescent="0.2">
      <c r="A10" s="184" t="s">
        <v>2</v>
      </c>
      <c r="B10" s="517">
        <f t="shared" ref="B10:B11" si="2">+C10+D10+E10+F10+G10+H10</f>
        <v>1702</v>
      </c>
      <c r="C10" s="516">
        <f>+C15+C20</f>
        <v>337</v>
      </c>
      <c r="D10" s="516">
        <f t="shared" si="1"/>
        <v>327</v>
      </c>
      <c r="E10" s="516">
        <f t="shared" si="1"/>
        <v>327</v>
      </c>
      <c r="F10" s="516">
        <f t="shared" si="1"/>
        <v>327</v>
      </c>
      <c r="G10" s="516">
        <f t="shared" si="1"/>
        <v>332</v>
      </c>
      <c r="H10" s="516">
        <f t="shared" si="1"/>
        <v>52</v>
      </c>
    </row>
    <row r="11" spans="1:9" x14ac:dyDescent="0.2">
      <c r="A11" s="184" t="s">
        <v>211</v>
      </c>
      <c r="B11" s="517">
        <f t="shared" si="2"/>
        <v>440</v>
      </c>
      <c r="C11" s="516">
        <f>+C16</f>
        <v>85</v>
      </c>
      <c r="D11" s="516">
        <f t="shared" ref="D11:H11" si="3">+D16</f>
        <v>81</v>
      </c>
      <c r="E11" s="516">
        <f t="shared" si="3"/>
        <v>74</v>
      </c>
      <c r="F11" s="516">
        <f t="shared" si="3"/>
        <v>90</v>
      </c>
      <c r="G11" s="516">
        <f t="shared" si="3"/>
        <v>82</v>
      </c>
      <c r="H11" s="516">
        <f t="shared" si="3"/>
        <v>28</v>
      </c>
    </row>
    <row r="12" spans="1:9" x14ac:dyDescent="0.2">
      <c r="B12" s="516"/>
      <c r="C12" s="516"/>
      <c r="D12" s="516"/>
      <c r="E12" s="516"/>
      <c r="F12" s="516"/>
      <c r="G12" s="516"/>
      <c r="H12" s="516"/>
    </row>
    <row r="13" spans="1:9" s="555" customFormat="1" x14ac:dyDescent="0.2">
      <c r="A13" s="173" t="s">
        <v>214</v>
      </c>
      <c r="B13" s="554">
        <f>SUM(B14:B16)</f>
        <v>11813</v>
      </c>
      <c r="C13" s="554">
        <f t="shared" ref="C13:H13" si="4">SUM(C14:C16)</f>
        <v>2169</v>
      </c>
      <c r="D13" s="554">
        <f t="shared" si="4"/>
        <v>2140</v>
      </c>
      <c r="E13" s="554">
        <f t="shared" si="4"/>
        <v>2022</v>
      </c>
      <c r="F13" s="554">
        <f t="shared" si="4"/>
        <v>2380</v>
      </c>
      <c r="G13" s="554">
        <f t="shared" si="4"/>
        <v>2383</v>
      </c>
      <c r="H13" s="554">
        <f t="shared" si="4"/>
        <v>719</v>
      </c>
    </row>
    <row r="14" spans="1:9" x14ac:dyDescent="0.2">
      <c r="A14" s="184" t="s">
        <v>1</v>
      </c>
      <c r="B14" s="517">
        <f>+C14+D14+E14+F14+G14+H14</f>
        <v>9739</v>
      </c>
      <c r="C14" s="518">
        <v>1760</v>
      </c>
      <c r="D14" s="518">
        <v>1745</v>
      </c>
      <c r="E14" s="518">
        <v>1633</v>
      </c>
      <c r="F14" s="518">
        <v>1976</v>
      </c>
      <c r="G14" s="518">
        <v>1981</v>
      </c>
      <c r="H14" s="518">
        <v>644</v>
      </c>
    </row>
    <row r="15" spans="1:9" x14ac:dyDescent="0.2">
      <c r="A15" s="184" t="s">
        <v>2</v>
      </c>
      <c r="B15" s="517">
        <f t="shared" ref="B15:B16" si="5">+C15+D15+E15+F15+G15+H15</f>
        <v>1634</v>
      </c>
      <c r="C15" s="518">
        <v>324</v>
      </c>
      <c r="D15" s="518">
        <v>314</v>
      </c>
      <c r="E15" s="518">
        <v>315</v>
      </c>
      <c r="F15" s="518">
        <v>314</v>
      </c>
      <c r="G15" s="518">
        <v>320</v>
      </c>
      <c r="H15" s="518">
        <v>47</v>
      </c>
    </row>
    <row r="16" spans="1:9" x14ac:dyDescent="0.2">
      <c r="A16" s="184" t="s">
        <v>211</v>
      </c>
      <c r="B16" s="517">
        <f t="shared" si="5"/>
        <v>440</v>
      </c>
      <c r="C16" s="518">
        <v>85</v>
      </c>
      <c r="D16" s="518">
        <v>81</v>
      </c>
      <c r="E16" s="518">
        <v>74</v>
      </c>
      <c r="F16" s="518">
        <v>90</v>
      </c>
      <c r="G16" s="518">
        <v>82</v>
      </c>
      <c r="H16" s="518">
        <v>28</v>
      </c>
    </row>
    <row r="17" spans="1:8" x14ac:dyDescent="0.2">
      <c r="B17" s="518"/>
      <c r="C17" s="518"/>
      <c r="D17" s="518"/>
      <c r="E17" s="518"/>
      <c r="F17" s="518"/>
      <c r="G17" s="518"/>
      <c r="H17" s="518"/>
    </row>
    <row r="18" spans="1:8" s="555" customFormat="1" x14ac:dyDescent="0.2">
      <c r="A18" s="175" t="s">
        <v>213</v>
      </c>
      <c r="B18" s="554">
        <f>SUM(B19:B21)</f>
        <v>4558</v>
      </c>
      <c r="C18" s="554">
        <f t="shared" ref="C18:H18" si="6">SUM(C19:C21)</f>
        <v>866</v>
      </c>
      <c r="D18" s="554">
        <f t="shared" si="6"/>
        <v>869</v>
      </c>
      <c r="E18" s="554">
        <f t="shared" si="6"/>
        <v>798</v>
      </c>
      <c r="F18" s="554">
        <f t="shared" si="6"/>
        <v>895</v>
      </c>
      <c r="G18" s="554">
        <f t="shared" si="6"/>
        <v>856</v>
      </c>
      <c r="H18" s="554">
        <f t="shared" si="6"/>
        <v>274</v>
      </c>
    </row>
    <row r="19" spans="1:8" x14ac:dyDescent="0.2">
      <c r="A19" s="186" t="s">
        <v>1</v>
      </c>
      <c r="B19" s="517">
        <f t="shared" ref="B19:B20" si="7">+C19+D19+E19+F19+G19+H19</f>
        <v>4490</v>
      </c>
      <c r="C19" s="518">
        <v>853</v>
      </c>
      <c r="D19" s="518">
        <v>856</v>
      </c>
      <c r="E19" s="518">
        <v>786</v>
      </c>
      <c r="F19" s="518">
        <v>882</v>
      </c>
      <c r="G19" s="518">
        <v>844</v>
      </c>
      <c r="H19" s="518">
        <v>269</v>
      </c>
    </row>
    <row r="20" spans="1:8" x14ac:dyDescent="0.2">
      <c r="A20" s="186" t="s">
        <v>2</v>
      </c>
      <c r="B20" s="517">
        <f t="shared" si="7"/>
        <v>68</v>
      </c>
      <c r="C20" s="518">
        <v>13</v>
      </c>
      <c r="D20" s="518">
        <v>13</v>
      </c>
      <c r="E20" s="518">
        <v>12</v>
      </c>
      <c r="F20" s="518">
        <v>13</v>
      </c>
      <c r="G20" s="518">
        <v>12</v>
      </c>
      <c r="H20" s="518">
        <v>5</v>
      </c>
    </row>
    <row r="21" spans="1:8" x14ac:dyDescent="0.2">
      <c r="A21" s="186" t="s">
        <v>211</v>
      </c>
      <c r="B21" s="183" t="s">
        <v>8</v>
      </c>
      <c r="C21" s="183" t="s">
        <v>8</v>
      </c>
      <c r="D21" s="183" t="s">
        <v>8</v>
      </c>
      <c r="E21" s="183" t="s">
        <v>8</v>
      </c>
      <c r="F21" s="183"/>
      <c r="G21" s="183" t="s">
        <v>8</v>
      </c>
      <c r="H21" s="183" t="s">
        <v>8</v>
      </c>
    </row>
    <row r="22" spans="1:8" s="259" customFormat="1" x14ac:dyDescent="0.2">
      <c r="A22" s="170"/>
      <c r="B22" s="182"/>
      <c r="C22" s="182"/>
      <c r="D22" s="182"/>
      <c r="E22" s="182"/>
      <c r="F22" s="182"/>
      <c r="G22" s="182"/>
      <c r="H22" s="182"/>
    </row>
    <row r="23" spans="1:8" s="169" customFormat="1" x14ac:dyDescent="0.2">
      <c r="A23" s="170"/>
      <c r="B23" s="846" t="s">
        <v>595</v>
      </c>
      <c r="C23" s="846"/>
      <c r="D23" s="846"/>
      <c r="E23" s="846"/>
      <c r="F23" s="846"/>
      <c r="G23" s="846"/>
      <c r="H23" s="846"/>
    </row>
    <row r="24" spans="1:8" s="555" customFormat="1" x14ac:dyDescent="0.2">
      <c r="A24" s="173" t="s">
        <v>0</v>
      </c>
      <c r="B24" s="230">
        <f>+B46/B8</f>
        <v>25.13786573819559</v>
      </c>
      <c r="C24" s="230">
        <f t="shared" ref="C24:H24" si="8">+C46/C8</f>
        <v>25.940032948929161</v>
      </c>
      <c r="D24" s="230">
        <f t="shared" si="8"/>
        <v>26.398803589232305</v>
      </c>
      <c r="E24" s="230">
        <f t="shared" si="8"/>
        <v>26.117375886524822</v>
      </c>
      <c r="F24" s="230">
        <f t="shared" si="8"/>
        <v>25.522137404580153</v>
      </c>
      <c r="G24" s="230">
        <f t="shared" si="8"/>
        <v>23.419882679839457</v>
      </c>
      <c r="H24" s="230">
        <f t="shared" si="8"/>
        <v>20.419939577039276</v>
      </c>
    </row>
    <row r="25" spans="1:8" x14ac:dyDescent="0.2">
      <c r="A25" s="184" t="s">
        <v>1</v>
      </c>
      <c r="B25" s="172">
        <f t="shared" ref="B25:H27" si="9">+B47/B9</f>
        <v>26.13809825005271</v>
      </c>
      <c r="C25" s="172">
        <f t="shared" si="9"/>
        <v>27.080367393800231</v>
      </c>
      <c r="D25" s="172">
        <f t="shared" si="9"/>
        <v>27.602845059592465</v>
      </c>
      <c r="E25" s="172">
        <f t="shared" si="9"/>
        <v>27.338156262918563</v>
      </c>
      <c r="F25" s="172">
        <f t="shared" si="9"/>
        <v>26.566480055983206</v>
      </c>
      <c r="G25" s="172">
        <f t="shared" si="9"/>
        <v>24.185840707964601</v>
      </c>
      <c r="H25" s="172">
        <f t="shared" si="9"/>
        <v>20.788608981380065</v>
      </c>
    </row>
    <row r="26" spans="1:8" x14ac:dyDescent="0.2">
      <c r="A26" s="184" t="s">
        <v>2</v>
      </c>
      <c r="B26" s="172">
        <f t="shared" si="9"/>
        <v>16.013513513513512</v>
      </c>
      <c r="C26" s="172">
        <f t="shared" si="9"/>
        <v>16.614243323442135</v>
      </c>
      <c r="D26" s="172">
        <f t="shared" si="9"/>
        <v>16.272171253822631</v>
      </c>
      <c r="E26" s="172">
        <f t="shared" si="9"/>
        <v>16.296636085626911</v>
      </c>
      <c r="F26" s="172">
        <f t="shared" si="9"/>
        <v>15.568807339449542</v>
      </c>
      <c r="G26" s="172">
        <f t="shared" si="9"/>
        <v>15.804216867469879</v>
      </c>
      <c r="H26" s="172">
        <f t="shared" si="9"/>
        <v>12.846153846153847</v>
      </c>
    </row>
    <row r="27" spans="1:8" x14ac:dyDescent="0.2">
      <c r="A27" s="184" t="s">
        <v>211</v>
      </c>
      <c r="B27" s="172">
        <f t="shared" si="9"/>
        <v>28.086363636363636</v>
      </c>
      <c r="C27" s="172">
        <f t="shared" si="9"/>
        <v>27.858823529411765</v>
      </c>
      <c r="D27" s="172">
        <f t="shared" si="9"/>
        <v>28.617283950617285</v>
      </c>
      <c r="E27" s="172">
        <f t="shared" si="9"/>
        <v>29.608108108108109</v>
      </c>
      <c r="F27" s="172">
        <f t="shared" si="9"/>
        <v>28.522222222222222</v>
      </c>
      <c r="G27" s="172">
        <f t="shared" si="9"/>
        <v>27.865853658536587</v>
      </c>
      <c r="H27" s="172">
        <f t="shared" si="9"/>
        <v>22.464285714285715</v>
      </c>
    </row>
    <row r="28" spans="1:8" x14ac:dyDescent="0.2">
      <c r="B28" s="172"/>
      <c r="C28" s="172"/>
      <c r="D28" s="172"/>
      <c r="E28" s="172"/>
      <c r="F28" s="172"/>
      <c r="G28" s="172"/>
      <c r="H28" s="172"/>
    </row>
    <row r="29" spans="1:8" s="555" customFormat="1" x14ac:dyDescent="0.2">
      <c r="A29" s="173" t="s">
        <v>214</v>
      </c>
      <c r="B29" s="230">
        <f>+B51/B13</f>
        <v>26.233640904088716</v>
      </c>
      <c r="C29" s="230">
        <f t="shared" ref="C29:H29" si="10">+C51/C13</f>
        <v>26.975103734439834</v>
      </c>
      <c r="D29" s="230">
        <f t="shared" si="10"/>
        <v>27.684579439252335</v>
      </c>
      <c r="E29" s="230">
        <f t="shared" si="10"/>
        <v>27.434718100890208</v>
      </c>
      <c r="F29" s="230">
        <f t="shared" si="10"/>
        <v>26.666806722689074</v>
      </c>
      <c r="G29" s="230">
        <f t="shared" si="10"/>
        <v>24.448174569869913</v>
      </c>
      <c r="H29" s="230">
        <f t="shared" si="10"/>
        <v>20.784422809457581</v>
      </c>
    </row>
    <row r="30" spans="1:8" x14ac:dyDescent="0.2">
      <c r="A30" s="184" t="s">
        <v>1</v>
      </c>
      <c r="B30" s="172">
        <f t="shared" ref="B30:H30" si="11">+B52/B14</f>
        <v>27.833555806550979</v>
      </c>
      <c r="C30" s="172">
        <f t="shared" si="11"/>
        <v>28.822159090909089</v>
      </c>
      <c r="D30" s="172">
        <f t="shared" si="11"/>
        <v>29.673925501432663</v>
      </c>
      <c r="E30" s="172">
        <f t="shared" si="11"/>
        <v>29.4470300061237</v>
      </c>
      <c r="F30" s="172">
        <f t="shared" si="11"/>
        <v>28.311234817813766</v>
      </c>
      <c r="G30" s="172">
        <f t="shared" si="11"/>
        <v>25.66128218071681</v>
      </c>
      <c r="H30" s="172">
        <f t="shared" si="11"/>
        <v>21.270186335403725</v>
      </c>
    </row>
    <row r="31" spans="1:8" x14ac:dyDescent="0.2">
      <c r="A31" s="184" t="s">
        <v>2</v>
      </c>
      <c r="B31" s="172">
        <f t="shared" ref="B31:H31" si="12">+B53/B15</f>
        <v>16.198898408812731</v>
      </c>
      <c r="C31" s="172">
        <f t="shared" si="12"/>
        <v>16.709876543209877</v>
      </c>
      <c r="D31" s="172">
        <f t="shared" si="12"/>
        <v>16.388535031847134</v>
      </c>
      <c r="E31" s="172">
        <f t="shared" si="12"/>
        <v>16.49206349206349</v>
      </c>
      <c r="F31" s="172">
        <f t="shared" si="12"/>
        <v>15.786624203821656</v>
      </c>
      <c r="G31" s="172">
        <f t="shared" si="12"/>
        <v>16.0625</v>
      </c>
      <c r="H31" s="172">
        <f t="shared" si="12"/>
        <v>13.127659574468085</v>
      </c>
    </row>
    <row r="32" spans="1:8" x14ac:dyDescent="0.2">
      <c r="A32" s="184" t="s">
        <v>211</v>
      </c>
      <c r="B32" s="172">
        <f t="shared" ref="B32:H32" si="13">+B54/B16</f>
        <v>28.086363636363636</v>
      </c>
      <c r="C32" s="172">
        <f t="shared" si="13"/>
        <v>27.858823529411765</v>
      </c>
      <c r="D32" s="172">
        <f t="shared" si="13"/>
        <v>28.617283950617285</v>
      </c>
      <c r="E32" s="172">
        <f t="shared" si="13"/>
        <v>29.608108108108109</v>
      </c>
      <c r="F32" s="172">
        <f t="shared" si="13"/>
        <v>28.522222222222222</v>
      </c>
      <c r="G32" s="172">
        <f t="shared" si="13"/>
        <v>27.865853658536587</v>
      </c>
      <c r="H32" s="172">
        <f t="shared" si="13"/>
        <v>22.464285714285715</v>
      </c>
    </row>
    <row r="33" spans="1:8" x14ac:dyDescent="0.2">
      <c r="B33" s="174"/>
      <c r="C33" s="174"/>
      <c r="D33" s="174"/>
      <c r="E33" s="174"/>
      <c r="F33" s="174"/>
      <c r="G33" s="174"/>
      <c r="H33" s="174"/>
    </row>
    <row r="34" spans="1:8" s="555" customFormat="1" x14ac:dyDescent="0.2">
      <c r="A34" s="175" t="s">
        <v>213</v>
      </c>
      <c r="B34" s="230">
        <f t="shared" ref="B34:H34" si="14">+B56/B18</f>
        <v>22.297937691970162</v>
      </c>
      <c r="C34" s="230">
        <f t="shared" si="14"/>
        <v>23.347575057736719</v>
      </c>
      <c r="D34" s="230">
        <f t="shared" si="14"/>
        <v>23.232451093210585</v>
      </c>
      <c r="E34" s="230">
        <f t="shared" si="14"/>
        <v>22.779448621553886</v>
      </c>
      <c r="F34" s="230">
        <f t="shared" si="14"/>
        <v>22.478212290502793</v>
      </c>
      <c r="G34" s="230">
        <f t="shared" si="14"/>
        <v>20.557242990654206</v>
      </c>
      <c r="H34" s="230">
        <f t="shared" si="14"/>
        <v>19.463503649635037</v>
      </c>
    </row>
    <row r="35" spans="1:8" x14ac:dyDescent="0.2">
      <c r="A35" s="186" t="s">
        <v>1</v>
      </c>
      <c r="B35" s="172">
        <f t="shared" ref="B35:H35" si="15">+B57/B19</f>
        <v>22.460579064587975</v>
      </c>
      <c r="C35" s="172">
        <f t="shared" si="15"/>
        <v>23.486518171160611</v>
      </c>
      <c r="D35" s="172">
        <f t="shared" si="15"/>
        <v>23.380841121495326</v>
      </c>
      <c r="E35" s="172">
        <f t="shared" si="15"/>
        <v>22.956743002544528</v>
      </c>
      <c r="F35" s="172">
        <f t="shared" si="15"/>
        <v>22.657596371882086</v>
      </c>
      <c r="G35" s="172">
        <f t="shared" si="15"/>
        <v>20.722748815165875</v>
      </c>
      <c r="H35" s="172">
        <f t="shared" si="15"/>
        <v>19.635687732342006</v>
      </c>
    </row>
    <row r="36" spans="1:8" x14ac:dyDescent="0.2">
      <c r="A36" s="186" t="s">
        <v>2</v>
      </c>
      <c r="B36" s="172">
        <f t="shared" ref="B36:H36" si="16">+B58/B20</f>
        <v>11.558823529411764</v>
      </c>
      <c r="C36" s="172">
        <f t="shared" si="16"/>
        <v>14.23076923076923</v>
      </c>
      <c r="D36" s="172">
        <f t="shared" si="16"/>
        <v>13.461538461538462</v>
      </c>
      <c r="E36" s="172">
        <f t="shared" si="16"/>
        <v>11.166666666666666</v>
      </c>
      <c r="F36" s="172">
        <f t="shared" si="16"/>
        <v>10.307692307692308</v>
      </c>
      <c r="G36" s="172">
        <f t="shared" si="16"/>
        <v>8.9166666666666661</v>
      </c>
      <c r="H36" s="172">
        <f t="shared" si="16"/>
        <v>10.199999999999999</v>
      </c>
    </row>
    <row r="37" spans="1:8" ht="13.5" thickBot="1" x14ac:dyDescent="0.25">
      <c r="A37" s="185" t="s">
        <v>211</v>
      </c>
      <c r="B37" s="229" t="s">
        <v>8</v>
      </c>
      <c r="C37" s="229" t="s">
        <v>8</v>
      </c>
      <c r="D37" s="229" t="s">
        <v>8</v>
      </c>
      <c r="E37" s="229" t="s">
        <v>8</v>
      </c>
      <c r="F37" s="229"/>
      <c r="G37" s="229" t="s">
        <v>8</v>
      </c>
      <c r="H37" s="229" t="s">
        <v>8</v>
      </c>
    </row>
    <row r="38" spans="1:8" ht="15" customHeight="1" x14ac:dyDescent="0.2">
      <c r="A38" s="35" t="s">
        <v>24</v>
      </c>
    </row>
    <row r="44" spans="1:8" ht="18" customHeight="1" x14ac:dyDescent="0.2">
      <c r="A44" s="349" t="s">
        <v>249</v>
      </c>
      <c r="B44" s="350" t="s">
        <v>0</v>
      </c>
      <c r="C44" s="350" t="s">
        <v>175</v>
      </c>
      <c r="D44" s="350" t="s">
        <v>176</v>
      </c>
      <c r="E44" s="350" t="s">
        <v>177</v>
      </c>
      <c r="F44" s="350" t="s">
        <v>179</v>
      </c>
      <c r="G44" s="350" t="s">
        <v>180</v>
      </c>
      <c r="H44" s="350" t="s">
        <v>181</v>
      </c>
    </row>
    <row r="45" spans="1:8" ht="18" customHeight="1" x14ac:dyDescent="0.2">
      <c r="A45" s="170"/>
      <c r="B45" s="171"/>
      <c r="C45" s="171"/>
      <c r="D45" s="171"/>
      <c r="E45" s="171"/>
      <c r="F45" s="171"/>
      <c r="G45" s="171"/>
      <c r="H45" s="171"/>
    </row>
    <row r="46" spans="1:8" x14ac:dyDescent="0.2">
      <c r="A46" s="173" t="s">
        <v>0</v>
      </c>
      <c r="B46" s="172">
        <v>411532</v>
      </c>
      <c r="C46" s="172">
        <v>78728</v>
      </c>
      <c r="D46" s="172">
        <v>79434</v>
      </c>
      <c r="E46" s="172">
        <v>73651</v>
      </c>
      <c r="F46" s="172">
        <v>83585</v>
      </c>
      <c r="G46" s="172">
        <v>75857</v>
      </c>
      <c r="H46" s="172">
        <v>20277</v>
      </c>
    </row>
    <row r="47" spans="1:8" x14ac:dyDescent="0.2">
      <c r="A47" s="184" t="s">
        <v>1</v>
      </c>
      <c r="B47" s="178">
        <v>371919</v>
      </c>
      <c r="C47" s="172">
        <v>70761</v>
      </c>
      <c r="D47" s="172">
        <v>71795</v>
      </c>
      <c r="E47" s="172">
        <v>66131</v>
      </c>
      <c r="F47" s="172">
        <v>75927</v>
      </c>
      <c r="G47" s="172">
        <v>68325</v>
      </c>
      <c r="H47" s="172">
        <v>18980</v>
      </c>
    </row>
    <row r="48" spans="1:8" x14ac:dyDescent="0.2">
      <c r="A48" s="184" t="s">
        <v>2</v>
      </c>
      <c r="B48" s="178">
        <v>27255</v>
      </c>
      <c r="C48" s="172">
        <v>5599</v>
      </c>
      <c r="D48" s="172">
        <v>5321</v>
      </c>
      <c r="E48" s="172">
        <v>5329</v>
      </c>
      <c r="F48" s="172">
        <v>5091</v>
      </c>
      <c r="G48" s="172">
        <v>5247</v>
      </c>
      <c r="H48" s="172">
        <v>668</v>
      </c>
    </row>
    <row r="49" spans="1:8" x14ac:dyDescent="0.2">
      <c r="A49" s="184" t="s">
        <v>211</v>
      </c>
      <c r="B49" s="178">
        <v>12358</v>
      </c>
      <c r="C49" s="172">
        <v>2368</v>
      </c>
      <c r="D49" s="172">
        <v>2318</v>
      </c>
      <c r="E49" s="172">
        <v>2191</v>
      </c>
      <c r="F49" s="172">
        <v>2567</v>
      </c>
      <c r="G49" s="172">
        <v>2285</v>
      </c>
      <c r="H49" s="172">
        <v>629</v>
      </c>
    </row>
    <row r="50" spans="1:8" x14ac:dyDescent="0.2">
      <c r="B50" s="172"/>
      <c r="C50" s="172"/>
      <c r="D50" s="172"/>
      <c r="E50" s="172"/>
      <c r="F50" s="172"/>
      <c r="G50" s="172"/>
      <c r="H50" s="172"/>
    </row>
    <row r="51" spans="1:8" x14ac:dyDescent="0.2">
      <c r="A51" s="173" t="s">
        <v>214</v>
      </c>
      <c r="B51" s="172">
        <v>309898</v>
      </c>
      <c r="C51" s="172">
        <v>58509</v>
      </c>
      <c r="D51" s="172">
        <v>59245</v>
      </c>
      <c r="E51" s="172">
        <v>55473</v>
      </c>
      <c r="F51" s="172">
        <v>63467</v>
      </c>
      <c r="G51" s="172">
        <v>58260</v>
      </c>
      <c r="H51" s="172">
        <v>14944</v>
      </c>
    </row>
    <row r="52" spans="1:8" x14ac:dyDescent="0.2">
      <c r="A52" s="184" t="s">
        <v>1</v>
      </c>
      <c r="B52" s="172">
        <v>271071</v>
      </c>
      <c r="C52" s="174">
        <v>50727</v>
      </c>
      <c r="D52" s="174">
        <v>51781</v>
      </c>
      <c r="E52" s="174">
        <v>48087</v>
      </c>
      <c r="F52" s="174">
        <v>55943</v>
      </c>
      <c r="G52" s="174">
        <v>50835</v>
      </c>
      <c r="H52" s="174">
        <v>13698</v>
      </c>
    </row>
    <row r="53" spans="1:8" x14ac:dyDescent="0.2">
      <c r="A53" s="184" t="s">
        <v>2</v>
      </c>
      <c r="B53" s="172">
        <v>26469</v>
      </c>
      <c r="C53" s="174">
        <v>5414</v>
      </c>
      <c r="D53" s="174">
        <v>5146</v>
      </c>
      <c r="E53" s="174">
        <v>5195</v>
      </c>
      <c r="F53" s="174">
        <v>4957</v>
      </c>
      <c r="G53" s="174">
        <v>5140</v>
      </c>
      <c r="H53" s="174">
        <v>617</v>
      </c>
    </row>
    <row r="54" spans="1:8" x14ac:dyDescent="0.2">
      <c r="A54" s="184" t="s">
        <v>211</v>
      </c>
      <c r="B54" s="172">
        <v>12358</v>
      </c>
      <c r="C54" s="174">
        <v>2368</v>
      </c>
      <c r="D54" s="174">
        <v>2318</v>
      </c>
      <c r="E54" s="174">
        <v>2191</v>
      </c>
      <c r="F54" s="174">
        <v>2567</v>
      </c>
      <c r="G54" s="174">
        <v>2285</v>
      </c>
      <c r="H54" s="174">
        <v>629</v>
      </c>
    </row>
    <row r="55" spans="1:8" x14ac:dyDescent="0.2">
      <c r="B55" s="174"/>
      <c r="C55" s="174"/>
      <c r="D55" s="174"/>
      <c r="E55" s="174"/>
      <c r="F55" s="174"/>
      <c r="G55" s="174"/>
      <c r="H55" s="174"/>
    </row>
    <row r="56" spans="1:8" x14ac:dyDescent="0.2">
      <c r="A56" s="175" t="s">
        <v>213</v>
      </c>
      <c r="B56" s="172">
        <v>101634</v>
      </c>
      <c r="C56" s="172">
        <v>20219</v>
      </c>
      <c r="D56" s="172">
        <v>20189</v>
      </c>
      <c r="E56" s="172">
        <v>18178</v>
      </c>
      <c r="F56" s="172">
        <v>20118</v>
      </c>
      <c r="G56" s="172">
        <v>17597</v>
      </c>
      <c r="H56" s="172">
        <v>5333</v>
      </c>
    </row>
    <row r="57" spans="1:8" x14ac:dyDescent="0.2">
      <c r="A57" s="186" t="s">
        <v>1</v>
      </c>
      <c r="B57" s="174">
        <v>100848</v>
      </c>
      <c r="C57" s="174">
        <v>20034</v>
      </c>
      <c r="D57" s="174">
        <v>20014</v>
      </c>
      <c r="E57" s="174">
        <v>18044</v>
      </c>
      <c r="F57" s="174">
        <v>19984</v>
      </c>
      <c r="G57" s="174">
        <v>17490</v>
      </c>
      <c r="H57" s="174">
        <v>5282</v>
      </c>
    </row>
    <row r="58" spans="1:8" x14ac:dyDescent="0.2">
      <c r="A58" s="186" t="s">
        <v>2</v>
      </c>
      <c r="B58" s="174">
        <v>786</v>
      </c>
      <c r="C58" s="174">
        <v>185</v>
      </c>
      <c r="D58" s="174">
        <v>175</v>
      </c>
      <c r="E58" s="174">
        <v>134</v>
      </c>
      <c r="F58" s="174">
        <v>134</v>
      </c>
      <c r="G58" s="174">
        <v>107</v>
      </c>
      <c r="H58" s="174">
        <v>51</v>
      </c>
    </row>
    <row r="59" spans="1:8" ht="13.5" thickBot="1" x14ac:dyDescent="0.25">
      <c r="A59" s="185" t="s">
        <v>211</v>
      </c>
      <c r="B59" s="179" t="s">
        <v>8</v>
      </c>
      <c r="C59" s="179" t="s">
        <v>8</v>
      </c>
      <c r="D59" s="179" t="s">
        <v>8</v>
      </c>
      <c r="E59" s="179" t="s">
        <v>8</v>
      </c>
      <c r="F59" s="179" t="s">
        <v>8</v>
      </c>
      <c r="G59" s="179" t="s">
        <v>8</v>
      </c>
      <c r="H59" s="179" t="s">
        <v>8</v>
      </c>
    </row>
  </sheetData>
  <mergeCells count="6">
    <mergeCell ref="B23:H23"/>
    <mergeCell ref="A1:H1"/>
    <mergeCell ref="A2:H2"/>
    <mergeCell ref="A3:H3"/>
    <mergeCell ref="A4:H4"/>
    <mergeCell ref="B7:H7"/>
  </mergeCells>
  <conditionalFormatting sqref="B46:H59 B8:H21 B24:H37">
    <cfRule type="cellIs" dxfId="1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46"/>
  <sheetViews>
    <sheetView showGridLines="0" zoomScaleNormal="100" zoomScaleSheetLayoutView="100" workbookViewId="0">
      <selection activeCell="A6" sqref="A6"/>
    </sheetView>
  </sheetViews>
  <sheetFormatPr baseColWidth="10" defaultColWidth="11" defaultRowHeight="12.75" x14ac:dyDescent="0.2"/>
  <cols>
    <col min="1" max="1" width="18.25" style="168" customWidth="1"/>
    <col min="2" max="8" width="9.125" style="176" customWidth="1"/>
    <col min="9" max="16384" width="11" style="134"/>
  </cols>
  <sheetData>
    <row r="1" spans="1:9" ht="15" customHeight="1" x14ac:dyDescent="0.25">
      <c r="A1" s="796" t="s">
        <v>809</v>
      </c>
      <c r="B1" s="796"/>
      <c r="C1" s="796"/>
      <c r="D1" s="796"/>
      <c r="E1" s="796"/>
      <c r="F1" s="796"/>
      <c r="G1" s="796"/>
      <c r="H1" s="796"/>
    </row>
    <row r="2" spans="1:9" ht="15" customHeight="1" x14ac:dyDescent="0.25">
      <c r="A2" s="797" t="s">
        <v>604</v>
      </c>
      <c r="B2" s="797"/>
      <c r="C2" s="797"/>
      <c r="D2" s="797"/>
      <c r="E2" s="797"/>
      <c r="F2" s="797"/>
      <c r="G2" s="797"/>
      <c r="H2" s="797"/>
      <c r="I2" s="353" t="s">
        <v>612</v>
      </c>
    </row>
    <row r="3" spans="1:9" ht="15" x14ac:dyDescent="0.25">
      <c r="A3" s="797" t="s">
        <v>643</v>
      </c>
      <c r="B3" s="797"/>
      <c r="C3" s="797"/>
      <c r="D3" s="797"/>
      <c r="E3" s="797"/>
      <c r="F3" s="797"/>
      <c r="G3" s="797"/>
      <c r="H3" s="797"/>
    </row>
    <row r="4" spans="1: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</row>
    <row r="5" spans="1: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</row>
    <row r="6" spans="1:9" s="503" customFormat="1" ht="27" customHeight="1" x14ac:dyDescent="0.25">
      <c r="A6" s="508" t="s">
        <v>540</v>
      </c>
      <c r="B6" s="773" t="s">
        <v>0</v>
      </c>
      <c r="C6" s="773" t="s">
        <v>175</v>
      </c>
      <c r="D6" s="773" t="s">
        <v>176</v>
      </c>
      <c r="E6" s="773" t="s">
        <v>177</v>
      </c>
      <c r="F6" s="773" t="s">
        <v>179</v>
      </c>
      <c r="G6" s="773" t="s">
        <v>180</v>
      </c>
      <c r="H6" s="773" t="s">
        <v>181</v>
      </c>
    </row>
    <row r="7" spans="1:9" s="169" customFormat="1" x14ac:dyDescent="0.2">
      <c r="A7" s="170"/>
      <c r="B7" s="171"/>
      <c r="C7" s="171"/>
      <c r="D7" s="171"/>
      <c r="E7" s="171"/>
      <c r="F7" s="171"/>
      <c r="G7" s="171"/>
      <c r="H7" s="171"/>
    </row>
    <row r="8" spans="1:9" s="169" customFormat="1" x14ac:dyDescent="0.2">
      <c r="A8" s="170"/>
      <c r="B8" s="846" t="s">
        <v>594</v>
      </c>
      <c r="C8" s="846"/>
      <c r="D8" s="846"/>
      <c r="E8" s="846"/>
      <c r="F8" s="846"/>
      <c r="G8" s="846"/>
      <c r="H8" s="846"/>
    </row>
    <row r="9" spans="1:9" x14ac:dyDescent="0.2">
      <c r="A9" s="173" t="s">
        <v>0</v>
      </c>
      <c r="B9" s="516">
        <f>SUM(B10:B15)</f>
        <v>31026</v>
      </c>
      <c r="C9" s="516">
        <f t="shared" ref="C9:H9" si="0">SUM(C10:C15)</f>
        <v>5061</v>
      </c>
      <c r="D9" s="516">
        <f t="shared" si="0"/>
        <v>5092</v>
      </c>
      <c r="E9" s="516">
        <f t="shared" si="0"/>
        <v>5455</v>
      </c>
      <c r="F9" s="516">
        <f t="shared" si="0"/>
        <v>5262</v>
      </c>
      <c r="G9" s="516">
        <f t="shared" si="0"/>
        <v>5062</v>
      </c>
      <c r="H9" s="516">
        <f t="shared" si="0"/>
        <v>5094</v>
      </c>
    </row>
    <row r="10" spans="1:9" x14ac:dyDescent="0.2">
      <c r="A10" s="184" t="s">
        <v>532</v>
      </c>
      <c r="B10" s="517">
        <f>+C10+D10+E10+F10+G10+H10</f>
        <v>5828</v>
      </c>
      <c r="C10" s="516">
        <v>944</v>
      </c>
      <c r="D10" s="516">
        <v>973</v>
      </c>
      <c r="E10" s="516">
        <v>1010</v>
      </c>
      <c r="F10" s="516">
        <v>1009</v>
      </c>
      <c r="G10" s="516">
        <v>939</v>
      </c>
      <c r="H10" s="516">
        <v>953</v>
      </c>
    </row>
    <row r="11" spans="1:9" x14ac:dyDescent="0.2">
      <c r="A11" s="184" t="s">
        <v>533</v>
      </c>
      <c r="B11" s="517">
        <f t="shared" ref="B11:B15" si="1">+C11+D11+E11+F11+G11+H11</f>
        <v>6964</v>
      </c>
      <c r="C11" s="516">
        <v>1166</v>
      </c>
      <c r="D11" s="516">
        <v>1168</v>
      </c>
      <c r="E11" s="516">
        <v>1162</v>
      </c>
      <c r="F11" s="516">
        <v>1161</v>
      </c>
      <c r="G11" s="516">
        <v>1159</v>
      </c>
      <c r="H11" s="516">
        <v>1148</v>
      </c>
    </row>
    <row r="12" spans="1:9" x14ac:dyDescent="0.2">
      <c r="A12" s="184" t="s">
        <v>534</v>
      </c>
      <c r="B12" s="517">
        <f t="shared" si="1"/>
        <v>4906</v>
      </c>
      <c r="C12" s="516">
        <v>819</v>
      </c>
      <c r="D12" s="516">
        <v>808</v>
      </c>
      <c r="E12" s="516">
        <v>839</v>
      </c>
      <c r="F12" s="516">
        <v>824</v>
      </c>
      <c r="G12" s="516">
        <v>807</v>
      </c>
      <c r="H12" s="516">
        <v>809</v>
      </c>
    </row>
    <row r="13" spans="1:9" x14ac:dyDescent="0.2">
      <c r="A13" s="184" t="s">
        <v>535</v>
      </c>
      <c r="B13" s="517">
        <f t="shared" si="1"/>
        <v>4777</v>
      </c>
      <c r="C13" s="516">
        <v>761</v>
      </c>
      <c r="D13" s="516">
        <v>762</v>
      </c>
      <c r="E13" s="516">
        <v>868</v>
      </c>
      <c r="F13" s="516">
        <v>827</v>
      </c>
      <c r="G13" s="516">
        <v>771</v>
      </c>
      <c r="H13" s="516">
        <v>788</v>
      </c>
    </row>
    <row r="14" spans="1:9" x14ac:dyDescent="0.2">
      <c r="A14" s="184" t="s">
        <v>536</v>
      </c>
      <c r="B14" s="517">
        <f t="shared" si="1"/>
        <v>5635</v>
      </c>
      <c r="C14" s="516">
        <v>904</v>
      </c>
      <c r="D14" s="516">
        <v>907</v>
      </c>
      <c r="E14" s="516">
        <v>1030</v>
      </c>
      <c r="F14" s="516">
        <v>951</v>
      </c>
      <c r="G14" s="516">
        <v>913</v>
      </c>
      <c r="H14" s="516">
        <v>930</v>
      </c>
    </row>
    <row r="15" spans="1:9" x14ac:dyDescent="0.2">
      <c r="A15" s="184" t="s">
        <v>537</v>
      </c>
      <c r="B15" s="517">
        <f t="shared" si="1"/>
        <v>2916</v>
      </c>
      <c r="C15" s="518">
        <v>467</v>
      </c>
      <c r="D15" s="518">
        <v>474</v>
      </c>
      <c r="E15" s="518">
        <v>546</v>
      </c>
      <c r="F15" s="518">
        <v>490</v>
      </c>
      <c r="G15" s="518">
        <v>473</v>
      </c>
      <c r="H15" s="518">
        <v>466</v>
      </c>
    </row>
    <row r="16" spans="1:9" s="259" customFormat="1" x14ac:dyDescent="0.2">
      <c r="A16" s="170"/>
      <c r="B16" s="182"/>
      <c r="C16" s="182"/>
      <c r="D16" s="182"/>
      <c r="E16" s="182"/>
      <c r="F16" s="182"/>
      <c r="G16" s="182"/>
      <c r="H16" s="182"/>
    </row>
    <row r="17" spans="1:8" s="169" customFormat="1" x14ac:dyDescent="0.2">
      <c r="A17" s="170"/>
      <c r="B17" s="846" t="s">
        <v>595</v>
      </c>
      <c r="C17" s="846"/>
      <c r="D17" s="846"/>
      <c r="E17" s="846"/>
      <c r="F17" s="846"/>
      <c r="G17" s="846"/>
      <c r="H17" s="846"/>
    </row>
    <row r="18" spans="1:8" x14ac:dyDescent="0.2">
      <c r="A18" s="173" t="s">
        <v>0</v>
      </c>
      <c r="B18" s="172">
        <f>+B40/B9</f>
        <v>14.758235028685618</v>
      </c>
      <c r="C18" s="172">
        <f t="shared" ref="C18:H18" si="2">+C40/C9</f>
        <v>14.093459790555226</v>
      </c>
      <c r="D18" s="172">
        <f t="shared" si="2"/>
        <v>14.161626080125687</v>
      </c>
      <c r="E18" s="172">
        <f t="shared" si="2"/>
        <v>16.023831347387716</v>
      </c>
      <c r="F18" s="172">
        <f t="shared" si="2"/>
        <v>15.027556062333714</v>
      </c>
      <c r="G18" s="172">
        <f t="shared" si="2"/>
        <v>14.475503753457131</v>
      </c>
      <c r="H18" s="172">
        <f t="shared" si="2"/>
        <v>14.662544169611307</v>
      </c>
    </row>
    <row r="19" spans="1:8" x14ac:dyDescent="0.2">
      <c r="A19" s="184" t="s">
        <v>532</v>
      </c>
      <c r="B19" s="172">
        <f t="shared" ref="B19:H24" si="3">+B41/B10</f>
        <v>2.4347975291695265</v>
      </c>
      <c r="C19" s="172">
        <f t="shared" si="3"/>
        <v>2.3516949152542375</v>
      </c>
      <c r="D19" s="172">
        <f t="shared" si="3"/>
        <v>2.3319630010277494</v>
      </c>
      <c r="E19" s="172">
        <f t="shared" si="3"/>
        <v>2.5643564356435644</v>
      </c>
      <c r="F19" s="172">
        <f t="shared" si="3"/>
        <v>2.5926660059464814</v>
      </c>
      <c r="G19" s="172">
        <f t="shared" si="3"/>
        <v>2.3631522896698614</v>
      </c>
      <c r="H19" s="172">
        <f t="shared" si="3"/>
        <v>2.3882476390346277</v>
      </c>
    </row>
    <row r="20" spans="1:8" x14ac:dyDescent="0.2">
      <c r="A20" s="184" t="s">
        <v>533</v>
      </c>
      <c r="B20" s="172">
        <f t="shared" si="3"/>
        <v>7.1177484204480184</v>
      </c>
      <c r="C20" s="172">
        <f t="shared" si="3"/>
        <v>6.675814751286449</v>
      </c>
      <c r="D20" s="172">
        <f t="shared" si="3"/>
        <v>6.9006849315068495</v>
      </c>
      <c r="E20" s="172">
        <f t="shared" si="3"/>
        <v>8.2702237521514625</v>
      </c>
      <c r="F20" s="172">
        <f t="shared" si="3"/>
        <v>7.5124892334194664</v>
      </c>
      <c r="G20" s="172">
        <f t="shared" si="3"/>
        <v>6.6937014667817083</v>
      </c>
      <c r="H20" s="172">
        <f t="shared" si="3"/>
        <v>6.6498257839721253</v>
      </c>
    </row>
    <row r="21" spans="1:8" x14ac:dyDescent="0.2">
      <c r="A21" s="184" t="s">
        <v>534</v>
      </c>
      <c r="B21" s="172">
        <f t="shared" si="3"/>
        <v>16.577863840195679</v>
      </c>
      <c r="C21" s="172">
        <f t="shared" si="3"/>
        <v>16.013431013431013</v>
      </c>
      <c r="D21" s="172">
        <f t="shared" si="3"/>
        <v>15.741336633663366</v>
      </c>
      <c r="E21" s="172">
        <f t="shared" si="3"/>
        <v>18.576877234803337</v>
      </c>
      <c r="F21" s="172">
        <f t="shared" si="3"/>
        <v>16.936893203883496</v>
      </c>
      <c r="G21" s="172">
        <f t="shared" si="3"/>
        <v>16.029739776951672</v>
      </c>
      <c r="H21" s="172">
        <f t="shared" si="3"/>
        <v>16.092707045735477</v>
      </c>
    </row>
    <row r="22" spans="1:8" x14ac:dyDescent="0.2">
      <c r="A22" s="184" t="s">
        <v>535</v>
      </c>
      <c r="B22" s="172">
        <f t="shared" si="3"/>
        <v>21.178354615867701</v>
      </c>
      <c r="C22" s="172">
        <f t="shared" si="3"/>
        <v>20.63994743758213</v>
      </c>
      <c r="D22" s="172">
        <f t="shared" si="3"/>
        <v>20.771653543307085</v>
      </c>
      <c r="E22" s="172">
        <f t="shared" si="3"/>
        <v>22.02073732718894</v>
      </c>
      <c r="F22" s="172">
        <f t="shared" si="3"/>
        <v>21.322853688029021</v>
      </c>
      <c r="G22" s="172">
        <f t="shared" si="3"/>
        <v>20.941634241245136</v>
      </c>
      <c r="H22" s="172">
        <f t="shared" si="3"/>
        <v>21.243654822335024</v>
      </c>
    </row>
    <row r="23" spans="1:8" x14ac:dyDescent="0.2">
      <c r="A23" s="184" t="s">
        <v>536</v>
      </c>
      <c r="B23" s="172">
        <f t="shared" si="3"/>
        <v>23.731322094055013</v>
      </c>
      <c r="C23" s="172">
        <f t="shared" si="3"/>
        <v>22.772123893805311</v>
      </c>
      <c r="D23" s="172">
        <f t="shared" si="3"/>
        <v>23.111356119073871</v>
      </c>
      <c r="E23" s="172">
        <f t="shared" si="3"/>
        <v>24.610679611650486</v>
      </c>
      <c r="F23" s="172">
        <f t="shared" si="3"/>
        <v>24.010515247108309</v>
      </c>
      <c r="G23" s="172">
        <f t="shared" si="3"/>
        <v>23.697699890470975</v>
      </c>
      <c r="H23" s="172">
        <f t="shared" si="3"/>
        <v>24.041935483870969</v>
      </c>
    </row>
    <row r="24" spans="1:8" ht="13.5" thickBot="1" x14ac:dyDescent="0.25">
      <c r="A24" s="184" t="s">
        <v>537</v>
      </c>
      <c r="B24" s="172">
        <f t="shared" si="3"/>
        <v>26.716392318244171</v>
      </c>
      <c r="C24" s="172">
        <f t="shared" si="3"/>
        <v>25.513918629550322</v>
      </c>
      <c r="D24" s="172">
        <f t="shared" si="3"/>
        <v>25.89240506329114</v>
      </c>
      <c r="E24" s="172">
        <f t="shared" si="3"/>
        <v>27.767399267399266</v>
      </c>
      <c r="F24" s="172">
        <f t="shared" si="3"/>
        <v>27.16938775510204</v>
      </c>
      <c r="G24" s="172">
        <f t="shared" si="3"/>
        <v>26.596194503171247</v>
      </c>
      <c r="H24" s="172">
        <f t="shared" si="3"/>
        <v>27.173819742489272</v>
      </c>
    </row>
    <row r="25" spans="1:8" ht="15" customHeight="1" x14ac:dyDescent="0.2">
      <c r="A25" s="351" t="s">
        <v>24</v>
      </c>
      <c r="B25" s="257"/>
      <c r="C25" s="257"/>
      <c r="D25" s="257"/>
      <c r="E25" s="257"/>
      <c r="F25" s="257"/>
      <c r="G25" s="257"/>
      <c r="H25" s="257"/>
    </row>
    <row r="38" spans="1:8" ht="18" customHeight="1" x14ac:dyDescent="0.2">
      <c r="A38" s="349" t="s">
        <v>249</v>
      </c>
      <c r="B38" s="350" t="s">
        <v>0</v>
      </c>
      <c r="C38" s="350" t="s">
        <v>175</v>
      </c>
      <c r="D38" s="350" t="s">
        <v>176</v>
      </c>
      <c r="E38" s="350" t="s">
        <v>177</v>
      </c>
      <c r="F38" s="350" t="s">
        <v>179</v>
      </c>
      <c r="G38" s="350" t="s">
        <v>180</v>
      </c>
      <c r="H38" s="350" t="s">
        <v>181</v>
      </c>
    </row>
    <row r="39" spans="1:8" ht="18" customHeight="1" x14ac:dyDescent="0.2">
      <c r="A39" s="170"/>
      <c r="B39" s="171"/>
      <c r="C39" s="171"/>
      <c r="D39" s="171"/>
      <c r="E39" s="171"/>
      <c r="F39" s="171"/>
      <c r="G39" s="171"/>
      <c r="H39" s="171"/>
    </row>
    <row r="40" spans="1:8" x14ac:dyDescent="0.2">
      <c r="A40" s="173" t="s">
        <v>0</v>
      </c>
      <c r="B40" s="172">
        <v>457889</v>
      </c>
      <c r="C40" s="172">
        <v>71327</v>
      </c>
      <c r="D40" s="172">
        <v>72111</v>
      </c>
      <c r="E40" s="172">
        <v>87410</v>
      </c>
      <c r="F40" s="172">
        <v>79075</v>
      </c>
      <c r="G40" s="172">
        <v>73275</v>
      </c>
      <c r="H40" s="172">
        <v>74691</v>
      </c>
    </row>
    <row r="41" spans="1:8" x14ac:dyDescent="0.2">
      <c r="A41" s="184" t="s">
        <v>532</v>
      </c>
      <c r="B41" s="178">
        <v>14190</v>
      </c>
      <c r="C41" s="172">
        <v>2220</v>
      </c>
      <c r="D41" s="172">
        <v>2269</v>
      </c>
      <c r="E41" s="172">
        <v>2590</v>
      </c>
      <c r="F41" s="172">
        <v>2616</v>
      </c>
      <c r="G41" s="172">
        <v>2219</v>
      </c>
      <c r="H41" s="172">
        <v>2276</v>
      </c>
    </row>
    <row r="42" spans="1:8" x14ac:dyDescent="0.2">
      <c r="A42" s="184" t="s">
        <v>566</v>
      </c>
      <c r="B42" s="178">
        <v>49568</v>
      </c>
      <c r="C42" s="172">
        <v>7784</v>
      </c>
      <c r="D42" s="172">
        <v>8060</v>
      </c>
      <c r="E42" s="172">
        <v>9610</v>
      </c>
      <c r="F42" s="172">
        <v>8722</v>
      </c>
      <c r="G42" s="172">
        <v>7758</v>
      </c>
      <c r="H42" s="172">
        <v>7634</v>
      </c>
    </row>
    <row r="43" spans="1:8" x14ac:dyDescent="0.2">
      <c r="A43" s="184" t="s">
        <v>567</v>
      </c>
      <c r="B43" s="178">
        <v>81331</v>
      </c>
      <c r="C43" s="172">
        <v>13115</v>
      </c>
      <c r="D43" s="172">
        <v>12719</v>
      </c>
      <c r="E43" s="172">
        <v>15586</v>
      </c>
      <c r="F43" s="172">
        <v>13956</v>
      </c>
      <c r="G43" s="172">
        <v>12936</v>
      </c>
      <c r="H43" s="172">
        <v>13019</v>
      </c>
    </row>
    <row r="44" spans="1:8" x14ac:dyDescent="0.2">
      <c r="A44" s="184" t="s">
        <v>568</v>
      </c>
      <c r="B44" s="172">
        <v>101169</v>
      </c>
      <c r="C44" s="172">
        <v>15707</v>
      </c>
      <c r="D44" s="172">
        <v>15828</v>
      </c>
      <c r="E44" s="172">
        <v>19114</v>
      </c>
      <c r="F44" s="172">
        <v>17634</v>
      </c>
      <c r="G44" s="172">
        <v>16146</v>
      </c>
      <c r="H44" s="172">
        <v>16740</v>
      </c>
    </row>
    <row r="45" spans="1:8" x14ac:dyDescent="0.2">
      <c r="A45" s="184" t="s">
        <v>569</v>
      </c>
      <c r="B45" s="172">
        <v>133726</v>
      </c>
      <c r="C45" s="172">
        <v>20586</v>
      </c>
      <c r="D45" s="172">
        <v>20962</v>
      </c>
      <c r="E45" s="172">
        <v>25349</v>
      </c>
      <c r="F45" s="172">
        <v>22834</v>
      </c>
      <c r="G45" s="172">
        <v>21636</v>
      </c>
      <c r="H45" s="172">
        <v>22359</v>
      </c>
    </row>
    <row r="46" spans="1:8" x14ac:dyDescent="0.2">
      <c r="A46" s="186" t="s">
        <v>570</v>
      </c>
      <c r="B46" s="180">
        <v>77905</v>
      </c>
      <c r="C46" s="181">
        <v>11915</v>
      </c>
      <c r="D46" s="181">
        <v>12273</v>
      </c>
      <c r="E46" s="181">
        <v>15161</v>
      </c>
      <c r="F46" s="181">
        <v>13313</v>
      </c>
      <c r="G46" s="181">
        <v>12580</v>
      </c>
      <c r="H46" s="181">
        <v>12663</v>
      </c>
    </row>
  </sheetData>
  <mergeCells count="7">
    <mergeCell ref="B17:H17"/>
    <mergeCell ref="A4:H4"/>
    <mergeCell ref="A1:H1"/>
    <mergeCell ref="A2:H2"/>
    <mergeCell ref="A3:H3"/>
    <mergeCell ref="A5:H5"/>
    <mergeCell ref="B8:H8"/>
  </mergeCells>
  <conditionalFormatting sqref="B40:H46 B9:H15 B18:H24">
    <cfRule type="cellIs" dxfId="0" priority="1" operator="equal">
      <formula>0</formula>
    </cfRule>
  </conditionalFormatting>
  <hyperlinks>
    <hyperlink ref="I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E213"/>
  <sheetViews>
    <sheetView showGridLines="0" zoomScaleNormal="100" zoomScaleSheetLayoutView="80" workbookViewId="0">
      <pane ySplit="1" topLeftCell="A183" activePane="bottomLeft" state="frozen"/>
      <selection sqref="A1:M1"/>
      <selection pane="bottomLeft" activeCell="D200" sqref="D200"/>
    </sheetView>
  </sheetViews>
  <sheetFormatPr baseColWidth="10" defaultRowHeight="15" customHeight="1" x14ac:dyDescent="0.2"/>
  <cols>
    <col min="1" max="1" width="4.125" style="404" customWidth="1"/>
    <col min="2" max="2" width="50.625" style="352" customWidth="1"/>
    <col min="3" max="3" width="3.25" style="401" customWidth="1"/>
    <col min="4" max="4" width="4" style="418" customWidth="1"/>
    <col min="5" max="5" width="76.5" style="403" customWidth="1"/>
    <col min="6" max="16384" width="11" style="352"/>
  </cols>
  <sheetData>
    <row r="1" spans="1:5" ht="15" customHeight="1" x14ac:dyDescent="0.25">
      <c r="A1" s="400" t="s">
        <v>612</v>
      </c>
      <c r="D1" s="402" t="s">
        <v>717</v>
      </c>
    </row>
    <row r="2" spans="1:5" ht="15" customHeight="1" x14ac:dyDescent="0.2">
      <c r="B2" s="405" t="s">
        <v>644</v>
      </c>
      <c r="D2" s="406" t="s">
        <v>613</v>
      </c>
    </row>
    <row r="3" spans="1:5" ht="15" customHeight="1" x14ac:dyDescent="0.2">
      <c r="B3" s="405" t="s">
        <v>645</v>
      </c>
      <c r="D3" s="407">
        <v>1</v>
      </c>
      <c r="E3" s="403" t="s">
        <v>681</v>
      </c>
    </row>
    <row r="4" spans="1:5" ht="15" customHeight="1" x14ac:dyDescent="0.2">
      <c r="A4" s="408" t="s">
        <v>566</v>
      </c>
      <c r="B4" s="352" t="s">
        <v>613</v>
      </c>
      <c r="D4" s="407">
        <v>2</v>
      </c>
      <c r="E4" s="403" t="s">
        <v>682</v>
      </c>
    </row>
    <row r="5" spans="1:5" ht="15" customHeight="1" x14ac:dyDescent="0.2">
      <c r="A5" s="408" t="s">
        <v>567</v>
      </c>
      <c r="B5" s="352" t="s">
        <v>668</v>
      </c>
      <c r="D5" s="407">
        <v>3</v>
      </c>
      <c r="E5" s="403" t="s">
        <v>683</v>
      </c>
    </row>
    <row r="6" spans="1:5" ht="15" customHeight="1" x14ac:dyDescent="0.2">
      <c r="A6" s="408" t="s">
        <v>568</v>
      </c>
      <c r="B6" s="352" t="s">
        <v>162</v>
      </c>
      <c r="D6" s="407">
        <v>4</v>
      </c>
      <c r="E6" s="403" t="s">
        <v>684</v>
      </c>
    </row>
    <row r="7" spans="1:5" ht="15" customHeight="1" x14ac:dyDescent="0.2">
      <c r="A7" s="408" t="s">
        <v>569</v>
      </c>
      <c r="B7" s="352" t="s">
        <v>6</v>
      </c>
      <c r="D7" s="407">
        <v>5</v>
      </c>
      <c r="E7" s="403" t="s">
        <v>685</v>
      </c>
    </row>
    <row r="8" spans="1:5" ht="15" customHeight="1" x14ac:dyDescent="0.2">
      <c r="A8" s="408" t="s">
        <v>570</v>
      </c>
      <c r="B8" s="352" t="s">
        <v>167</v>
      </c>
      <c r="D8" s="407">
        <v>6</v>
      </c>
      <c r="E8" s="403" t="s">
        <v>686</v>
      </c>
    </row>
    <row r="9" spans="1:5" ht="15" customHeight="1" x14ac:dyDescent="0.2">
      <c r="A9" s="408" t="s">
        <v>646</v>
      </c>
      <c r="B9" s="352" t="s">
        <v>615</v>
      </c>
      <c r="D9" s="407">
        <v>7</v>
      </c>
      <c r="E9" s="403" t="s">
        <v>687</v>
      </c>
    </row>
    <row r="10" spans="1:5" ht="15" customHeight="1" x14ac:dyDescent="0.2">
      <c r="A10" s="408" t="s">
        <v>647</v>
      </c>
      <c r="B10" s="352" t="s">
        <v>616</v>
      </c>
      <c r="D10" s="407">
        <v>8</v>
      </c>
      <c r="E10" s="403" t="s">
        <v>688</v>
      </c>
    </row>
    <row r="11" spans="1:5" ht="15" customHeight="1" x14ac:dyDescent="0.2">
      <c r="A11" s="408" t="s">
        <v>648</v>
      </c>
      <c r="B11" s="352" t="s">
        <v>617</v>
      </c>
      <c r="D11" s="407">
        <v>9</v>
      </c>
      <c r="E11" s="403" t="s">
        <v>689</v>
      </c>
    </row>
    <row r="12" spans="1:5" ht="15" customHeight="1" x14ac:dyDescent="0.2">
      <c r="A12" s="408" t="s">
        <v>649</v>
      </c>
      <c r="B12" s="352" t="s">
        <v>618</v>
      </c>
      <c r="D12" s="406" t="s">
        <v>668</v>
      </c>
    </row>
    <row r="13" spans="1:5" ht="15" customHeight="1" x14ac:dyDescent="0.2">
      <c r="A13" s="408" t="s">
        <v>650</v>
      </c>
      <c r="B13" s="352" t="s">
        <v>619</v>
      </c>
      <c r="D13" s="407">
        <v>10</v>
      </c>
      <c r="E13" s="403" t="s">
        <v>690</v>
      </c>
    </row>
    <row r="14" spans="1:5" ht="15" customHeight="1" x14ac:dyDescent="0.2">
      <c r="A14" s="408" t="s">
        <v>651</v>
      </c>
      <c r="B14" s="352" t="s">
        <v>669</v>
      </c>
      <c r="D14" s="407">
        <v>11</v>
      </c>
      <c r="E14" s="403" t="s">
        <v>691</v>
      </c>
    </row>
    <row r="15" spans="1:5" ht="15" customHeight="1" x14ac:dyDescent="0.2">
      <c r="A15" s="408" t="s">
        <v>652</v>
      </c>
      <c r="B15" s="352" t="s">
        <v>670</v>
      </c>
      <c r="D15" s="407">
        <v>12</v>
      </c>
      <c r="E15" s="403" t="s">
        <v>692</v>
      </c>
    </row>
    <row r="16" spans="1:5" ht="15" customHeight="1" x14ac:dyDescent="0.2">
      <c r="A16" s="408" t="s">
        <v>653</v>
      </c>
      <c r="B16" s="352" t="s">
        <v>622</v>
      </c>
      <c r="D16" s="407">
        <v>13</v>
      </c>
      <c r="E16" s="403" t="s">
        <v>693</v>
      </c>
    </row>
    <row r="17" spans="1:5" ht="15" customHeight="1" x14ac:dyDescent="0.2">
      <c r="A17" s="408" t="s">
        <v>654</v>
      </c>
      <c r="B17" s="352" t="s">
        <v>168</v>
      </c>
      <c r="D17" s="407">
        <v>14</v>
      </c>
      <c r="E17" s="403" t="s">
        <v>694</v>
      </c>
    </row>
    <row r="18" spans="1:5" ht="15" customHeight="1" x14ac:dyDescent="0.2">
      <c r="A18" s="408" t="s">
        <v>655</v>
      </c>
      <c r="B18" s="352" t="s">
        <v>234</v>
      </c>
      <c r="D18" s="407">
        <v>15</v>
      </c>
      <c r="E18" s="403" t="s">
        <v>695</v>
      </c>
    </row>
    <row r="19" spans="1:5" ht="15" customHeight="1" x14ac:dyDescent="0.2">
      <c r="A19" s="408" t="s">
        <v>656</v>
      </c>
      <c r="B19" s="352" t="s">
        <v>671</v>
      </c>
      <c r="D19" s="406" t="s">
        <v>162</v>
      </c>
    </row>
    <row r="20" spans="1:5" ht="15" customHeight="1" x14ac:dyDescent="0.2">
      <c r="A20" s="408" t="s">
        <v>657</v>
      </c>
      <c r="B20" s="352" t="s">
        <v>672</v>
      </c>
      <c r="D20" s="407">
        <v>16</v>
      </c>
      <c r="E20" s="403" t="s">
        <v>696</v>
      </c>
    </row>
    <row r="21" spans="1:5" ht="15" customHeight="1" x14ac:dyDescent="0.2">
      <c r="A21" s="408" t="s">
        <v>658</v>
      </c>
      <c r="B21" s="352" t="s">
        <v>673</v>
      </c>
      <c r="D21" s="407">
        <v>17</v>
      </c>
      <c r="E21" s="403" t="s">
        <v>697</v>
      </c>
    </row>
    <row r="22" spans="1:5" ht="15" customHeight="1" x14ac:dyDescent="0.2">
      <c r="A22" s="408" t="s">
        <v>659</v>
      </c>
      <c r="B22" s="352" t="s">
        <v>87</v>
      </c>
      <c r="D22" s="407">
        <v>18</v>
      </c>
      <c r="E22" s="403" t="s">
        <v>698</v>
      </c>
    </row>
    <row r="23" spans="1:5" ht="15" customHeight="1" x14ac:dyDescent="0.2">
      <c r="A23" s="408" t="s">
        <v>660</v>
      </c>
      <c r="B23" s="352" t="s">
        <v>632</v>
      </c>
      <c r="D23" s="407">
        <v>19</v>
      </c>
      <c r="E23" s="403" t="s">
        <v>699</v>
      </c>
    </row>
    <row r="24" spans="1:5" ht="15" customHeight="1" x14ac:dyDescent="0.2">
      <c r="A24" s="408" t="s">
        <v>661</v>
      </c>
      <c r="B24" s="352" t="s">
        <v>634</v>
      </c>
      <c r="D24" s="407">
        <v>20</v>
      </c>
      <c r="E24" s="403" t="s">
        <v>700</v>
      </c>
    </row>
    <row r="25" spans="1:5" ht="15" customHeight="1" x14ac:dyDescent="0.2">
      <c r="A25" s="408" t="s">
        <v>662</v>
      </c>
      <c r="B25" s="352" t="s">
        <v>633</v>
      </c>
      <c r="D25" s="407">
        <v>21</v>
      </c>
      <c r="E25" s="403" t="s">
        <v>701</v>
      </c>
    </row>
    <row r="26" spans="1:5" ht="15" customHeight="1" x14ac:dyDescent="0.2">
      <c r="A26" s="408" t="s">
        <v>663</v>
      </c>
      <c r="B26" s="352" t="s">
        <v>638</v>
      </c>
      <c r="D26" s="407">
        <v>22</v>
      </c>
      <c r="E26" s="403" t="s">
        <v>702</v>
      </c>
    </row>
    <row r="27" spans="1:5" ht="15" customHeight="1" x14ac:dyDescent="0.2">
      <c r="A27" s="408" t="s">
        <v>664</v>
      </c>
      <c r="B27" s="352" t="s">
        <v>674</v>
      </c>
      <c r="D27" s="407">
        <v>23</v>
      </c>
      <c r="E27" s="403" t="s">
        <v>703</v>
      </c>
    </row>
    <row r="28" spans="1:5" ht="15" customHeight="1" x14ac:dyDescent="0.2">
      <c r="A28" s="408" t="s">
        <v>665</v>
      </c>
      <c r="B28" s="352" t="s">
        <v>640</v>
      </c>
      <c r="D28" s="407">
        <v>24</v>
      </c>
      <c r="E28" s="403" t="s">
        <v>704</v>
      </c>
    </row>
    <row r="29" spans="1:5" ht="15" customHeight="1" x14ac:dyDescent="0.2">
      <c r="A29" s="408" t="s">
        <v>666</v>
      </c>
      <c r="B29" s="352" t="s">
        <v>642</v>
      </c>
      <c r="D29" s="409" t="s">
        <v>6</v>
      </c>
    </row>
    <row r="30" spans="1:5" ht="15" customHeight="1" x14ac:dyDescent="0.2">
      <c r="A30" s="408" t="s">
        <v>667</v>
      </c>
      <c r="B30" s="352" t="s">
        <v>761</v>
      </c>
      <c r="D30" s="407">
        <v>25</v>
      </c>
      <c r="E30" s="403" t="s">
        <v>705</v>
      </c>
    </row>
    <row r="31" spans="1:5" ht="15" customHeight="1" x14ac:dyDescent="0.2">
      <c r="D31" s="407">
        <v>26</v>
      </c>
      <c r="E31" s="403" t="s">
        <v>706</v>
      </c>
    </row>
    <row r="32" spans="1:5" ht="15" customHeight="1" x14ac:dyDescent="0.2">
      <c r="D32" s="407">
        <v>27</v>
      </c>
      <c r="E32" s="403" t="s">
        <v>707</v>
      </c>
    </row>
    <row r="33" spans="4:5" ht="15" customHeight="1" x14ac:dyDescent="0.2">
      <c r="D33" s="407">
        <v>28</v>
      </c>
      <c r="E33" s="403" t="s">
        <v>708</v>
      </c>
    </row>
    <row r="34" spans="4:5" ht="15" customHeight="1" x14ac:dyDescent="0.2">
      <c r="D34" s="407">
        <v>29</v>
      </c>
      <c r="E34" s="403" t="s">
        <v>709</v>
      </c>
    </row>
    <row r="35" spans="4:5" ht="15" customHeight="1" x14ac:dyDescent="0.2">
      <c r="D35" s="407">
        <v>30</v>
      </c>
      <c r="E35" s="403" t="s">
        <v>710</v>
      </c>
    </row>
    <row r="36" spans="4:5" ht="15" customHeight="1" x14ac:dyDescent="0.2">
      <c r="D36" s="407">
        <v>31</v>
      </c>
      <c r="E36" s="403" t="s">
        <v>711</v>
      </c>
    </row>
    <row r="37" spans="4:5" ht="15" customHeight="1" x14ac:dyDescent="0.2">
      <c r="D37" s="407">
        <v>32</v>
      </c>
      <c r="E37" s="403" t="s">
        <v>712</v>
      </c>
    </row>
    <row r="38" spans="4:5" ht="15" customHeight="1" x14ac:dyDescent="0.2">
      <c r="D38" s="407">
        <v>33</v>
      </c>
      <c r="E38" s="403" t="s">
        <v>713</v>
      </c>
    </row>
    <row r="39" spans="4:5" ht="15" customHeight="1" x14ac:dyDescent="0.2">
      <c r="D39" s="409" t="s">
        <v>167</v>
      </c>
    </row>
    <row r="40" spans="4:5" ht="15" customHeight="1" x14ac:dyDescent="0.2">
      <c r="D40" s="407">
        <v>34</v>
      </c>
      <c r="E40" s="403" t="s">
        <v>698</v>
      </c>
    </row>
    <row r="41" spans="4:5" ht="15" customHeight="1" x14ac:dyDescent="0.2">
      <c r="D41" s="407">
        <v>35</v>
      </c>
      <c r="E41" s="403" t="s">
        <v>703</v>
      </c>
    </row>
    <row r="42" spans="4:5" ht="15" customHeight="1" x14ac:dyDescent="0.2">
      <c r="D42" s="409" t="s">
        <v>615</v>
      </c>
    </row>
    <row r="43" spans="4:5" ht="15" customHeight="1" x14ac:dyDescent="0.2">
      <c r="D43" s="407">
        <v>36</v>
      </c>
      <c r="E43" s="403" t="s">
        <v>705</v>
      </c>
    </row>
    <row r="44" spans="4:5" ht="15" customHeight="1" x14ac:dyDescent="0.2">
      <c r="D44" s="407">
        <v>37</v>
      </c>
      <c r="E44" s="403" t="s">
        <v>706</v>
      </c>
    </row>
    <row r="45" spans="4:5" ht="15" customHeight="1" x14ac:dyDescent="0.2">
      <c r="D45" s="407">
        <v>38</v>
      </c>
      <c r="E45" s="403" t="s">
        <v>707</v>
      </c>
    </row>
    <row r="46" spans="4:5" ht="15" customHeight="1" x14ac:dyDescent="0.2">
      <c r="D46" s="407">
        <v>39</v>
      </c>
      <c r="E46" s="403" t="s">
        <v>708</v>
      </c>
    </row>
    <row r="47" spans="4:5" ht="15" customHeight="1" x14ac:dyDescent="0.2">
      <c r="D47" s="407">
        <v>40</v>
      </c>
      <c r="E47" s="403" t="s">
        <v>709</v>
      </c>
    </row>
    <row r="48" spans="4:5" ht="15" customHeight="1" x14ac:dyDescent="0.2">
      <c r="D48" s="407">
        <v>41</v>
      </c>
      <c r="E48" s="403" t="s">
        <v>710</v>
      </c>
    </row>
    <row r="49" spans="4:5" ht="15" customHeight="1" x14ac:dyDescent="0.2">
      <c r="D49" s="407">
        <v>42</v>
      </c>
      <c r="E49" s="403" t="s">
        <v>711</v>
      </c>
    </row>
    <row r="50" spans="4:5" ht="15" customHeight="1" x14ac:dyDescent="0.2">
      <c r="D50" s="407">
        <v>43</v>
      </c>
      <c r="E50" s="403" t="s">
        <v>712</v>
      </c>
    </row>
    <row r="51" spans="4:5" ht="15" customHeight="1" x14ac:dyDescent="0.2">
      <c r="D51" s="407">
        <v>44</v>
      </c>
      <c r="E51" s="403" t="s">
        <v>713</v>
      </c>
    </row>
    <row r="52" spans="4:5" ht="15" customHeight="1" x14ac:dyDescent="0.2">
      <c r="D52" s="409" t="s">
        <v>616</v>
      </c>
    </row>
    <row r="53" spans="4:5" ht="15" customHeight="1" x14ac:dyDescent="0.2">
      <c r="D53" s="407">
        <v>45</v>
      </c>
      <c r="E53" s="403" t="s">
        <v>705</v>
      </c>
    </row>
    <row r="54" spans="4:5" ht="15" customHeight="1" x14ac:dyDescent="0.2">
      <c r="D54" s="407">
        <v>46</v>
      </c>
      <c r="E54" s="403" t="s">
        <v>706</v>
      </c>
    </row>
    <row r="55" spans="4:5" ht="15" customHeight="1" x14ac:dyDescent="0.2">
      <c r="D55" s="407">
        <v>47</v>
      </c>
      <c r="E55" s="403" t="s">
        <v>707</v>
      </c>
    </row>
    <row r="56" spans="4:5" ht="15" customHeight="1" x14ac:dyDescent="0.2">
      <c r="D56" s="407">
        <v>48</v>
      </c>
      <c r="E56" s="403" t="s">
        <v>708</v>
      </c>
    </row>
    <row r="57" spans="4:5" ht="15" customHeight="1" x14ac:dyDescent="0.2">
      <c r="D57" s="407">
        <v>49</v>
      </c>
      <c r="E57" s="403" t="s">
        <v>709</v>
      </c>
    </row>
    <row r="58" spans="4:5" ht="15" customHeight="1" x14ac:dyDescent="0.2">
      <c r="D58" s="407">
        <v>50</v>
      </c>
      <c r="E58" s="403" t="s">
        <v>710</v>
      </c>
    </row>
    <row r="59" spans="4:5" ht="15" customHeight="1" x14ac:dyDescent="0.2">
      <c r="D59" s="407">
        <v>51</v>
      </c>
      <c r="E59" s="403" t="s">
        <v>711</v>
      </c>
    </row>
    <row r="60" spans="4:5" ht="15" customHeight="1" x14ac:dyDescent="0.2">
      <c r="D60" s="407">
        <v>52</v>
      </c>
      <c r="E60" s="403" t="s">
        <v>712</v>
      </c>
    </row>
    <row r="61" spans="4:5" ht="15" customHeight="1" x14ac:dyDescent="0.2">
      <c r="D61" s="407">
        <v>53</v>
      </c>
      <c r="E61" s="403" t="s">
        <v>713</v>
      </c>
    </row>
    <row r="62" spans="4:5" ht="15" customHeight="1" x14ac:dyDescent="0.2">
      <c r="D62" s="409" t="s">
        <v>617</v>
      </c>
    </row>
    <row r="63" spans="4:5" ht="15" customHeight="1" x14ac:dyDescent="0.2">
      <c r="D63" s="407">
        <v>54</v>
      </c>
      <c r="E63" s="403" t="s">
        <v>705</v>
      </c>
    </row>
    <row r="64" spans="4:5" ht="15" customHeight="1" x14ac:dyDescent="0.2">
      <c r="D64" s="407" t="s">
        <v>976</v>
      </c>
      <c r="E64" s="777" t="s">
        <v>992</v>
      </c>
    </row>
    <row r="65" spans="4:5" ht="15" customHeight="1" x14ac:dyDescent="0.2">
      <c r="D65" s="407"/>
      <c r="E65" s="777"/>
    </row>
    <row r="66" spans="4:5" ht="15" customHeight="1" x14ac:dyDescent="0.2">
      <c r="D66" s="407" t="s">
        <v>977</v>
      </c>
      <c r="E66" s="777" t="s">
        <v>993</v>
      </c>
    </row>
    <row r="67" spans="4:5" ht="15" customHeight="1" x14ac:dyDescent="0.2">
      <c r="D67" s="649"/>
      <c r="E67" s="777"/>
    </row>
    <row r="68" spans="4:5" ht="15" customHeight="1" x14ac:dyDescent="0.2">
      <c r="D68" s="407" t="s">
        <v>978</v>
      </c>
      <c r="E68" s="777" t="s">
        <v>994</v>
      </c>
    </row>
    <row r="69" spans="4:5" ht="15" customHeight="1" x14ac:dyDescent="0.2">
      <c r="D69" s="649"/>
      <c r="E69" s="777"/>
    </row>
    <row r="70" spans="4:5" ht="15" customHeight="1" x14ac:dyDescent="0.2">
      <c r="D70" s="407" t="s">
        <v>979</v>
      </c>
      <c r="E70" s="777" t="s">
        <v>998</v>
      </c>
    </row>
    <row r="71" spans="4:5" ht="15" customHeight="1" x14ac:dyDescent="0.2">
      <c r="D71" s="649"/>
      <c r="E71" s="777"/>
    </row>
    <row r="72" spans="4:5" ht="15" customHeight="1" x14ac:dyDescent="0.2">
      <c r="D72" s="407">
        <v>57</v>
      </c>
      <c r="E72" s="403" t="s">
        <v>706</v>
      </c>
    </row>
    <row r="73" spans="4:5" ht="15" customHeight="1" x14ac:dyDescent="0.2">
      <c r="D73" s="407">
        <v>58</v>
      </c>
      <c r="E73" s="403" t="s">
        <v>707</v>
      </c>
    </row>
    <row r="74" spans="4:5" ht="15" customHeight="1" x14ac:dyDescent="0.2">
      <c r="D74" s="407">
        <v>59</v>
      </c>
      <c r="E74" s="403" t="s">
        <v>714</v>
      </c>
    </row>
    <row r="75" spans="4:5" ht="15" customHeight="1" x14ac:dyDescent="0.2">
      <c r="D75" s="407">
        <v>60</v>
      </c>
      <c r="E75" s="403" t="s">
        <v>710</v>
      </c>
    </row>
    <row r="76" spans="4:5" ht="15" customHeight="1" x14ac:dyDescent="0.2">
      <c r="D76" s="407">
        <v>61</v>
      </c>
      <c r="E76" s="403" t="s">
        <v>711</v>
      </c>
    </row>
    <row r="77" spans="4:5" ht="15" customHeight="1" x14ac:dyDescent="0.2">
      <c r="D77" s="407">
        <v>62</v>
      </c>
      <c r="E77" s="403" t="s">
        <v>712</v>
      </c>
    </row>
    <row r="78" spans="4:5" ht="15" customHeight="1" x14ac:dyDescent="0.2">
      <c r="D78" s="407">
        <v>63</v>
      </c>
      <c r="E78" s="403" t="s">
        <v>713</v>
      </c>
    </row>
    <row r="79" spans="4:5" ht="15" customHeight="1" x14ac:dyDescent="0.2">
      <c r="D79" s="409" t="s">
        <v>618</v>
      </c>
    </row>
    <row r="80" spans="4:5" ht="15" customHeight="1" x14ac:dyDescent="0.2">
      <c r="D80" s="407">
        <v>64</v>
      </c>
      <c r="E80" s="403" t="s">
        <v>705</v>
      </c>
    </row>
    <row r="81" spans="1:5" ht="15" customHeight="1" x14ac:dyDescent="0.2">
      <c r="D81" s="407">
        <v>65</v>
      </c>
      <c r="E81" s="403" t="s">
        <v>715</v>
      </c>
    </row>
    <row r="82" spans="1:5" ht="15" customHeight="1" x14ac:dyDescent="0.2">
      <c r="D82" s="407">
        <v>66</v>
      </c>
      <c r="E82" s="403" t="s">
        <v>707</v>
      </c>
    </row>
    <row r="83" spans="1:5" ht="15" customHeight="1" x14ac:dyDescent="0.2">
      <c r="D83" s="407">
        <v>67</v>
      </c>
      <c r="E83" s="403" t="s">
        <v>710</v>
      </c>
    </row>
    <row r="84" spans="1:5" ht="15" customHeight="1" x14ac:dyDescent="0.2">
      <c r="D84" s="407">
        <v>68</v>
      </c>
      <c r="E84" s="403" t="s">
        <v>716</v>
      </c>
    </row>
    <row r="85" spans="1:5" ht="15" customHeight="1" x14ac:dyDescent="0.2">
      <c r="D85" s="407">
        <v>69</v>
      </c>
      <c r="E85" s="403" t="s">
        <v>712</v>
      </c>
    </row>
    <row r="86" spans="1:5" s="411" customFormat="1" ht="15" customHeight="1" x14ac:dyDescent="0.25">
      <c r="A86" s="410"/>
      <c r="C86" s="412"/>
      <c r="D86" s="409" t="s">
        <v>619</v>
      </c>
      <c r="E86" s="413"/>
    </row>
    <row r="87" spans="1:5" ht="15" customHeight="1" x14ac:dyDescent="0.2">
      <c r="D87" s="407">
        <v>70</v>
      </c>
      <c r="E87" s="403" t="s">
        <v>705</v>
      </c>
    </row>
    <row r="88" spans="1:5" ht="15" customHeight="1" x14ac:dyDescent="0.2">
      <c r="C88" s="648"/>
      <c r="D88" s="649" t="s">
        <v>995</v>
      </c>
      <c r="E88" s="778" t="s">
        <v>996</v>
      </c>
    </row>
    <row r="89" spans="1:5" ht="15" customHeight="1" x14ac:dyDescent="0.2">
      <c r="C89" s="648"/>
      <c r="D89" s="649"/>
      <c r="E89" s="778"/>
    </row>
    <row r="90" spans="1:5" ht="15" customHeight="1" x14ac:dyDescent="0.2">
      <c r="C90" s="648"/>
      <c r="D90" s="649" t="s">
        <v>997</v>
      </c>
      <c r="E90" s="778" t="s">
        <v>999</v>
      </c>
    </row>
    <row r="91" spans="1:5" ht="15" customHeight="1" x14ac:dyDescent="0.2">
      <c r="C91" s="648"/>
      <c r="D91" s="649"/>
      <c r="E91" s="778"/>
    </row>
    <row r="92" spans="1:5" ht="15" customHeight="1" x14ac:dyDescent="0.2">
      <c r="D92" s="407">
        <v>72</v>
      </c>
      <c r="E92" s="403" t="s">
        <v>718</v>
      </c>
    </row>
    <row r="93" spans="1:5" ht="15" customHeight="1" x14ac:dyDescent="0.2">
      <c r="D93" s="407">
        <v>73</v>
      </c>
      <c r="E93" s="403" t="s">
        <v>707</v>
      </c>
    </row>
    <row r="94" spans="1:5" ht="15" customHeight="1" x14ac:dyDescent="0.2">
      <c r="D94" s="407">
        <v>74</v>
      </c>
      <c r="E94" s="403" t="s">
        <v>710</v>
      </c>
    </row>
    <row r="95" spans="1:5" ht="15" customHeight="1" x14ac:dyDescent="0.2">
      <c r="D95" s="407">
        <v>75</v>
      </c>
      <c r="E95" s="403" t="s">
        <v>719</v>
      </c>
    </row>
    <row r="96" spans="1:5" ht="15" customHeight="1" x14ac:dyDescent="0.2">
      <c r="D96" s="407">
        <v>76</v>
      </c>
      <c r="E96" s="403" t="s">
        <v>712</v>
      </c>
    </row>
    <row r="97" spans="3:5" ht="15" customHeight="1" x14ac:dyDescent="0.2">
      <c r="D97" s="409" t="s">
        <v>669</v>
      </c>
    </row>
    <row r="98" spans="3:5" ht="15" customHeight="1" x14ac:dyDescent="0.2">
      <c r="D98" s="407">
        <v>77</v>
      </c>
      <c r="E98" s="403" t="s">
        <v>720</v>
      </c>
    </row>
    <row r="99" spans="3:5" ht="15" customHeight="1" x14ac:dyDescent="0.2">
      <c r="D99" s="407">
        <v>78</v>
      </c>
      <c r="E99" s="403" t="s">
        <v>721</v>
      </c>
    </row>
    <row r="100" spans="3:5" ht="15" customHeight="1" x14ac:dyDescent="0.2">
      <c r="D100" s="407">
        <v>79</v>
      </c>
      <c r="E100" s="403" t="s">
        <v>722</v>
      </c>
    </row>
    <row r="101" spans="3:5" ht="15" customHeight="1" x14ac:dyDescent="0.2">
      <c r="D101" s="407">
        <v>80</v>
      </c>
      <c r="E101" s="403" t="s">
        <v>723</v>
      </c>
    </row>
    <row r="102" spans="3:5" ht="15" customHeight="1" x14ac:dyDescent="0.2">
      <c r="D102" s="407">
        <v>81</v>
      </c>
      <c r="E102" s="403" t="s">
        <v>724</v>
      </c>
    </row>
    <row r="103" spans="3:5" ht="15" customHeight="1" x14ac:dyDescent="0.2">
      <c r="D103" s="407">
        <v>82</v>
      </c>
      <c r="E103" s="777" t="s">
        <v>725</v>
      </c>
    </row>
    <row r="104" spans="3:5" ht="15" customHeight="1" x14ac:dyDescent="0.2">
      <c r="D104" s="414"/>
      <c r="E104" s="777"/>
    </row>
    <row r="105" spans="3:5" ht="15" customHeight="1" x14ac:dyDescent="0.2">
      <c r="D105" s="407">
        <v>83</v>
      </c>
      <c r="E105" s="403" t="s">
        <v>726</v>
      </c>
    </row>
    <row r="106" spans="3:5" ht="15" customHeight="1" x14ac:dyDescent="0.2">
      <c r="D106" s="407">
        <v>84</v>
      </c>
      <c r="E106" s="403" t="s">
        <v>727</v>
      </c>
    </row>
    <row r="107" spans="3:5" ht="15" customHeight="1" x14ac:dyDescent="0.2">
      <c r="D107" s="407">
        <v>85</v>
      </c>
      <c r="E107" s="403" t="s">
        <v>728</v>
      </c>
    </row>
    <row r="108" spans="3:5" ht="15" customHeight="1" x14ac:dyDescent="0.2">
      <c r="D108" s="409" t="s">
        <v>670</v>
      </c>
    </row>
    <row r="109" spans="3:5" ht="15" customHeight="1" x14ac:dyDescent="0.2">
      <c r="D109" s="407">
        <v>86</v>
      </c>
      <c r="E109" s="403" t="s">
        <v>729</v>
      </c>
    </row>
    <row r="110" spans="3:5" ht="15" customHeight="1" x14ac:dyDescent="0.2">
      <c r="D110" s="407">
        <v>87</v>
      </c>
      <c r="E110" s="403" t="s">
        <v>730</v>
      </c>
    </row>
    <row r="111" spans="3:5" ht="15" customHeight="1" x14ac:dyDescent="0.2">
      <c r="D111" s="409" t="s">
        <v>622</v>
      </c>
    </row>
    <row r="112" spans="3:5" ht="15" customHeight="1" x14ac:dyDescent="0.2">
      <c r="C112" s="648"/>
      <c r="D112" s="649">
        <v>88</v>
      </c>
      <c r="E112" s="403" t="s">
        <v>736</v>
      </c>
    </row>
    <row r="113" spans="3:5" ht="15" customHeight="1" x14ac:dyDescent="0.2">
      <c r="C113" s="648"/>
      <c r="D113" s="649">
        <v>89</v>
      </c>
      <c r="E113" s="777" t="s">
        <v>984</v>
      </c>
    </row>
    <row r="114" spans="3:5" ht="15" customHeight="1" x14ac:dyDescent="0.2">
      <c r="C114" s="648"/>
      <c r="D114" s="649"/>
      <c r="E114" s="777"/>
    </row>
    <row r="115" spans="3:5" ht="15" customHeight="1" x14ac:dyDescent="0.2">
      <c r="C115" s="648"/>
      <c r="D115" s="649">
        <v>90</v>
      </c>
      <c r="E115" s="403" t="s">
        <v>985</v>
      </c>
    </row>
    <row r="116" spans="3:5" ht="15" customHeight="1" x14ac:dyDescent="0.2">
      <c r="C116" s="648"/>
      <c r="D116" s="649">
        <v>91</v>
      </c>
      <c r="E116" s="403" t="s">
        <v>737</v>
      </c>
    </row>
    <row r="117" spans="3:5" ht="15" customHeight="1" x14ac:dyDescent="0.2">
      <c r="C117" s="648"/>
      <c r="D117" s="649">
        <v>92</v>
      </c>
      <c r="E117" s="777" t="s">
        <v>731</v>
      </c>
    </row>
    <row r="118" spans="3:5" ht="15" customHeight="1" x14ac:dyDescent="0.2">
      <c r="C118" s="648"/>
      <c r="D118" s="649"/>
      <c r="E118" s="777"/>
    </row>
    <row r="119" spans="3:5" ht="15" customHeight="1" x14ac:dyDescent="0.2">
      <c r="C119" s="648"/>
      <c r="D119" s="649">
        <v>93</v>
      </c>
      <c r="E119" s="403" t="s">
        <v>732</v>
      </c>
    </row>
    <row r="120" spans="3:5" ht="15" customHeight="1" x14ac:dyDescent="0.2">
      <c r="C120" s="648"/>
      <c r="D120" s="649">
        <v>94</v>
      </c>
      <c r="E120" s="403" t="s">
        <v>738</v>
      </c>
    </row>
    <row r="121" spans="3:5" ht="15" customHeight="1" x14ac:dyDescent="0.2">
      <c r="C121" s="648"/>
      <c r="D121" s="649">
        <v>95</v>
      </c>
      <c r="E121" s="777" t="s">
        <v>734</v>
      </c>
    </row>
    <row r="122" spans="3:5" ht="15" customHeight="1" x14ac:dyDescent="0.2">
      <c r="C122" s="648"/>
      <c r="D122" s="649"/>
      <c r="E122" s="777"/>
    </row>
    <row r="123" spans="3:5" ht="15" customHeight="1" x14ac:dyDescent="0.2">
      <c r="C123" s="648"/>
      <c r="D123" s="649">
        <v>96</v>
      </c>
      <c r="E123" s="403" t="s">
        <v>733</v>
      </c>
    </row>
    <row r="124" spans="3:5" ht="15" customHeight="1" x14ac:dyDescent="0.2">
      <c r="D124" s="409" t="s">
        <v>168</v>
      </c>
    </row>
    <row r="125" spans="3:5" ht="15" customHeight="1" x14ac:dyDescent="0.2">
      <c r="D125" s="407">
        <v>97</v>
      </c>
      <c r="E125" s="403" t="s">
        <v>735</v>
      </c>
    </row>
    <row r="126" spans="3:5" ht="15" customHeight="1" x14ac:dyDescent="0.2">
      <c r="D126" s="407">
        <v>98</v>
      </c>
      <c r="E126" s="403" t="s">
        <v>698</v>
      </c>
    </row>
    <row r="127" spans="3:5" ht="15" customHeight="1" x14ac:dyDescent="0.2">
      <c r="D127" s="407">
        <v>99</v>
      </c>
      <c r="E127" s="403" t="s">
        <v>703</v>
      </c>
    </row>
    <row r="128" spans="3:5" ht="15" customHeight="1" x14ac:dyDescent="0.2">
      <c r="D128" s="415">
        <v>100</v>
      </c>
      <c r="E128" s="777" t="s">
        <v>739</v>
      </c>
    </row>
    <row r="129" spans="4:5" ht="15" customHeight="1" x14ac:dyDescent="0.2">
      <c r="D129" s="415"/>
      <c r="E129" s="777"/>
    </row>
    <row r="130" spans="4:5" ht="15" customHeight="1" x14ac:dyDescent="0.2">
      <c r="D130" s="409" t="s">
        <v>234</v>
      </c>
      <c r="E130" s="416"/>
    </row>
    <row r="131" spans="4:5" ht="15" customHeight="1" x14ac:dyDescent="0.2">
      <c r="D131" s="407">
        <v>101</v>
      </c>
      <c r="E131" s="403" t="s">
        <v>740</v>
      </c>
    </row>
    <row r="132" spans="4:5" ht="15" customHeight="1" x14ac:dyDescent="0.2">
      <c r="D132" s="407">
        <v>102</v>
      </c>
      <c r="E132" s="403" t="s">
        <v>707</v>
      </c>
    </row>
    <row r="133" spans="4:5" ht="15" customHeight="1" x14ac:dyDescent="0.2">
      <c r="D133" s="407">
        <v>103</v>
      </c>
      <c r="E133" s="403" t="s">
        <v>712</v>
      </c>
    </row>
    <row r="134" spans="4:5" ht="15" customHeight="1" x14ac:dyDescent="0.2">
      <c r="D134" s="415">
        <v>104</v>
      </c>
      <c r="E134" s="777" t="s">
        <v>739</v>
      </c>
    </row>
    <row r="135" spans="4:5" ht="15" customHeight="1" x14ac:dyDescent="0.2">
      <c r="D135" s="415"/>
      <c r="E135" s="777"/>
    </row>
    <row r="136" spans="4:5" ht="15" customHeight="1" x14ac:dyDescent="0.25">
      <c r="D136" s="417" t="s">
        <v>671</v>
      </c>
    </row>
    <row r="137" spans="4:5" ht="15" customHeight="1" x14ac:dyDescent="0.2">
      <c r="D137" s="407">
        <v>105</v>
      </c>
      <c r="E137" s="403" t="s">
        <v>741</v>
      </c>
    </row>
    <row r="138" spans="4:5" ht="15" customHeight="1" x14ac:dyDescent="0.2">
      <c r="D138" s="407">
        <v>106</v>
      </c>
      <c r="E138" s="403" t="s">
        <v>742</v>
      </c>
    </row>
    <row r="139" spans="4:5" ht="15" customHeight="1" x14ac:dyDescent="0.2">
      <c r="D139" s="407">
        <v>107</v>
      </c>
      <c r="E139" s="403" t="s">
        <v>743</v>
      </c>
    </row>
    <row r="140" spans="4:5" ht="15" customHeight="1" x14ac:dyDescent="0.2">
      <c r="D140" s="407">
        <v>108</v>
      </c>
      <c r="E140" s="403" t="s">
        <v>749</v>
      </c>
    </row>
    <row r="141" spans="4:5" ht="15" customHeight="1" x14ac:dyDescent="0.2">
      <c r="D141" s="407">
        <v>109</v>
      </c>
      <c r="E141" s="403" t="s">
        <v>750</v>
      </c>
    </row>
    <row r="142" spans="4:5" ht="15" customHeight="1" x14ac:dyDescent="0.2">
      <c r="D142" s="415">
        <v>110</v>
      </c>
      <c r="E142" s="777" t="s">
        <v>751</v>
      </c>
    </row>
    <row r="143" spans="4:5" ht="15" customHeight="1" x14ac:dyDescent="0.2">
      <c r="D143" s="415"/>
      <c r="E143" s="777"/>
    </row>
    <row r="144" spans="4:5" ht="15" customHeight="1" x14ac:dyDescent="0.2">
      <c r="D144" s="407">
        <v>111</v>
      </c>
      <c r="E144" s="403" t="s">
        <v>752</v>
      </c>
    </row>
    <row r="145" spans="4:5" ht="15" customHeight="1" x14ac:dyDescent="0.25">
      <c r="D145" s="417" t="s">
        <v>672</v>
      </c>
    </row>
    <row r="146" spans="4:5" ht="15" customHeight="1" x14ac:dyDescent="0.2">
      <c r="D146" s="407">
        <v>112</v>
      </c>
      <c r="E146" s="403" t="s">
        <v>746</v>
      </c>
    </row>
    <row r="147" spans="4:5" ht="15" customHeight="1" x14ac:dyDescent="0.2">
      <c r="D147" s="407">
        <v>113</v>
      </c>
      <c r="E147" s="403" t="s">
        <v>747</v>
      </c>
    </row>
    <row r="148" spans="4:5" ht="15" customHeight="1" x14ac:dyDescent="0.2">
      <c r="D148" s="407">
        <v>114</v>
      </c>
      <c r="E148" s="403" t="s">
        <v>748</v>
      </c>
    </row>
    <row r="149" spans="4:5" ht="15" customHeight="1" x14ac:dyDescent="0.2">
      <c r="D149" s="407">
        <v>115</v>
      </c>
      <c r="E149" s="403" t="s">
        <v>753</v>
      </c>
    </row>
    <row r="150" spans="4:5" ht="15" customHeight="1" x14ac:dyDescent="0.2">
      <c r="D150" s="407">
        <v>116</v>
      </c>
      <c r="E150" s="403" t="s">
        <v>754</v>
      </c>
    </row>
    <row r="151" spans="4:5" ht="15" customHeight="1" x14ac:dyDescent="0.2">
      <c r="D151" s="415">
        <v>117</v>
      </c>
      <c r="E151" s="777" t="s">
        <v>755</v>
      </c>
    </row>
    <row r="152" spans="4:5" ht="15" customHeight="1" x14ac:dyDescent="0.2">
      <c r="D152" s="415"/>
      <c r="E152" s="777"/>
    </row>
    <row r="153" spans="4:5" ht="15" customHeight="1" x14ac:dyDescent="0.2">
      <c r="D153" s="407">
        <v>118</v>
      </c>
      <c r="E153" s="403" t="s">
        <v>756</v>
      </c>
    </row>
    <row r="154" spans="4:5" ht="15" customHeight="1" x14ac:dyDescent="0.25">
      <c r="D154" s="417" t="s">
        <v>673</v>
      </c>
    </row>
    <row r="155" spans="4:5" ht="15" customHeight="1" x14ac:dyDescent="0.2">
      <c r="D155" s="407">
        <v>119</v>
      </c>
      <c r="E155" s="403" t="s">
        <v>740</v>
      </c>
    </row>
    <row r="156" spans="4:5" ht="15" customHeight="1" x14ac:dyDescent="0.2">
      <c r="D156" s="407">
        <v>120</v>
      </c>
      <c r="E156" s="403" t="s">
        <v>707</v>
      </c>
    </row>
    <row r="157" spans="4:5" ht="15" customHeight="1" x14ac:dyDescent="0.2">
      <c r="D157" s="407">
        <v>121</v>
      </c>
      <c r="E157" s="403" t="s">
        <v>712</v>
      </c>
    </row>
    <row r="158" spans="4:5" ht="15" customHeight="1" x14ac:dyDescent="0.2">
      <c r="D158" s="415">
        <v>122</v>
      </c>
      <c r="E158" s="777" t="s">
        <v>739</v>
      </c>
    </row>
    <row r="159" spans="4:5" ht="15" customHeight="1" x14ac:dyDescent="0.2">
      <c r="D159" s="415"/>
      <c r="E159" s="777"/>
    </row>
    <row r="160" spans="4:5" ht="15" customHeight="1" x14ac:dyDescent="0.25">
      <c r="D160" s="417" t="s">
        <v>87</v>
      </c>
    </row>
    <row r="161" spans="4:5" ht="15" customHeight="1" x14ac:dyDescent="0.2">
      <c r="D161" s="407">
        <v>123</v>
      </c>
      <c r="E161" s="403" t="s">
        <v>757</v>
      </c>
    </row>
    <row r="162" spans="4:5" ht="15" customHeight="1" x14ac:dyDescent="0.2">
      <c r="D162" s="407">
        <v>124</v>
      </c>
      <c r="E162" s="403" t="s">
        <v>758</v>
      </c>
    </row>
    <row r="163" spans="4:5" ht="15" customHeight="1" x14ac:dyDescent="0.2">
      <c r="D163" s="407">
        <v>125</v>
      </c>
      <c r="E163" s="403" t="s">
        <v>759</v>
      </c>
    </row>
    <row r="164" spans="4:5" ht="15" customHeight="1" x14ac:dyDescent="0.25">
      <c r="D164" s="417" t="s">
        <v>632</v>
      </c>
    </row>
    <row r="165" spans="4:5" ht="15" customHeight="1" x14ac:dyDescent="0.2">
      <c r="D165" s="407">
        <v>126</v>
      </c>
      <c r="E165" s="403" t="s">
        <v>788</v>
      </c>
    </row>
    <row r="166" spans="4:5" ht="15" customHeight="1" x14ac:dyDescent="0.2">
      <c r="D166" s="407">
        <v>127</v>
      </c>
      <c r="E166" s="403" t="s">
        <v>789</v>
      </c>
    </row>
    <row r="167" spans="4:5" ht="15" customHeight="1" x14ac:dyDescent="0.2">
      <c r="D167" s="407">
        <v>128</v>
      </c>
      <c r="E167" s="403" t="s">
        <v>790</v>
      </c>
    </row>
    <row r="168" spans="4:5" ht="15" customHeight="1" x14ac:dyDescent="0.2">
      <c r="D168" s="407">
        <v>129</v>
      </c>
      <c r="E168" s="403" t="s">
        <v>791</v>
      </c>
    </row>
    <row r="169" spans="4:5" ht="15" customHeight="1" x14ac:dyDescent="0.2">
      <c r="D169" s="407">
        <v>130</v>
      </c>
      <c r="E169" s="403" t="s">
        <v>785</v>
      </c>
    </row>
    <row r="170" spans="4:5" ht="15" customHeight="1" x14ac:dyDescent="0.2">
      <c r="D170" s="407">
        <v>131</v>
      </c>
      <c r="E170" s="403" t="s">
        <v>786</v>
      </c>
    </row>
    <row r="171" spans="4:5" ht="15" customHeight="1" x14ac:dyDescent="0.2">
      <c r="D171" s="407">
        <v>132</v>
      </c>
      <c r="E171" s="403" t="s">
        <v>787</v>
      </c>
    </row>
    <row r="172" spans="4:5" ht="15" customHeight="1" x14ac:dyDescent="0.2">
      <c r="D172" s="407">
        <v>133</v>
      </c>
      <c r="E172" s="403" t="s">
        <v>792</v>
      </c>
    </row>
    <row r="173" spans="4:5" ht="15" customHeight="1" x14ac:dyDescent="0.2">
      <c r="D173" s="407">
        <v>134</v>
      </c>
      <c r="E173" s="403" t="s">
        <v>793</v>
      </c>
    </row>
    <row r="174" spans="4:5" ht="15" customHeight="1" x14ac:dyDescent="0.25">
      <c r="D174" s="417" t="s">
        <v>634</v>
      </c>
    </row>
    <row r="175" spans="4:5" ht="15" customHeight="1" x14ac:dyDescent="0.2">
      <c r="D175" s="407">
        <v>135</v>
      </c>
      <c r="E175" s="403" t="s">
        <v>784</v>
      </c>
    </row>
    <row r="176" spans="4:5" ht="15" customHeight="1" x14ac:dyDescent="0.2">
      <c r="D176" s="407">
        <v>136</v>
      </c>
      <c r="E176" s="403" t="s">
        <v>680</v>
      </c>
    </row>
    <row r="177" spans="4:5" ht="15" customHeight="1" x14ac:dyDescent="0.2">
      <c r="D177" s="407">
        <v>137</v>
      </c>
      <c r="E177" s="403" t="s">
        <v>781</v>
      </c>
    </row>
    <row r="178" spans="4:5" ht="15" customHeight="1" x14ac:dyDescent="0.2">
      <c r="D178" s="407">
        <v>138</v>
      </c>
      <c r="E178" s="403" t="s">
        <v>782</v>
      </c>
    </row>
    <row r="179" spans="4:5" ht="15" customHeight="1" x14ac:dyDescent="0.25">
      <c r="D179" s="417" t="s">
        <v>633</v>
      </c>
    </row>
    <row r="180" spans="4:5" ht="15" customHeight="1" x14ac:dyDescent="0.2">
      <c r="D180" s="407">
        <v>139</v>
      </c>
      <c r="E180" s="403" t="s">
        <v>782</v>
      </c>
    </row>
    <row r="181" spans="4:5" ht="15" customHeight="1" x14ac:dyDescent="0.2">
      <c r="D181" s="407">
        <v>140</v>
      </c>
      <c r="E181" s="403" t="s">
        <v>783</v>
      </c>
    </row>
    <row r="182" spans="4:5" ht="15" customHeight="1" x14ac:dyDescent="0.25">
      <c r="D182" s="417" t="s">
        <v>638</v>
      </c>
    </row>
    <row r="183" spans="4:5" ht="15" customHeight="1" x14ac:dyDescent="0.2">
      <c r="D183" s="407">
        <v>141</v>
      </c>
      <c r="E183" s="403" t="s">
        <v>680</v>
      </c>
    </row>
    <row r="184" spans="4:5" ht="15" customHeight="1" x14ac:dyDescent="0.2">
      <c r="D184" s="407">
        <v>142</v>
      </c>
      <c r="E184" s="403" t="s">
        <v>781</v>
      </c>
    </row>
    <row r="185" spans="4:5" ht="15" customHeight="1" x14ac:dyDescent="0.2">
      <c r="D185" s="407">
        <v>143</v>
      </c>
      <c r="E185" s="403" t="s">
        <v>782</v>
      </c>
    </row>
    <row r="186" spans="4:5" ht="15" customHeight="1" x14ac:dyDescent="0.25">
      <c r="D186" s="417" t="s">
        <v>674</v>
      </c>
    </row>
    <row r="187" spans="4:5" ht="15" customHeight="1" x14ac:dyDescent="0.2">
      <c r="D187" s="407">
        <v>144</v>
      </c>
      <c r="E187" s="403" t="s">
        <v>680</v>
      </c>
    </row>
    <row r="188" spans="4:5" ht="15" customHeight="1" x14ac:dyDescent="0.2">
      <c r="D188" s="407">
        <v>145</v>
      </c>
      <c r="E188" s="403" t="s">
        <v>781</v>
      </c>
    </row>
    <row r="189" spans="4:5" ht="15" customHeight="1" x14ac:dyDescent="0.2">
      <c r="D189" s="407">
        <v>146</v>
      </c>
      <c r="E189" s="403" t="s">
        <v>782</v>
      </c>
    </row>
    <row r="190" spans="4:5" ht="15" customHeight="1" x14ac:dyDescent="0.25">
      <c r="D190" s="417" t="s">
        <v>640</v>
      </c>
    </row>
    <row r="191" spans="4:5" ht="15" customHeight="1" x14ac:dyDescent="0.2">
      <c r="D191" s="407">
        <v>147</v>
      </c>
      <c r="E191" s="403" t="s">
        <v>773</v>
      </c>
    </row>
    <row r="192" spans="4:5" ht="15" customHeight="1" x14ac:dyDescent="0.2">
      <c r="D192" s="407">
        <v>148</v>
      </c>
      <c r="E192" s="403" t="s">
        <v>774</v>
      </c>
    </row>
    <row r="193" spans="4:5" ht="15" customHeight="1" x14ac:dyDescent="0.2">
      <c r="D193" s="407">
        <v>149</v>
      </c>
      <c r="E193" s="403" t="s">
        <v>775</v>
      </c>
    </row>
    <row r="194" spans="4:5" ht="15" customHeight="1" x14ac:dyDescent="0.2">
      <c r="D194" s="407">
        <v>150</v>
      </c>
      <c r="E194" s="403" t="s">
        <v>776</v>
      </c>
    </row>
    <row r="195" spans="4:5" ht="15" customHeight="1" x14ac:dyDescent="0.2">
      <c r="D195" s="407">
        <v>151</v>
      </c>
      <c r="E195" s="403" t="s">
        <v>777</v>
      </c>
    </row>
    <row r="196" spans="4:5" ht="15" customHeight="1" x14ac:dyDescent="0.2">
      <c r="D196" s="407">
        <v>152</v>
      </c>
      <c r="E196" s="403" t="s">
        <v>778</v>
      </c>
    </row>
    <row r="197" spans="4:5" ht="15" customHeight="1" x14ac:dyDescent="0.2">
      <c r="D197" s="407">
        <v>153</v>
      </c>
      <c r="E197" s="403" t="s">
        <v>779</v>
      </c>
    </row>
    <row r="198" spans="4:5" ht="15" customHeight="1" x14ac:dyDescent="0.2">
      <c r="D198" s="407">
        <v>154</v>
      </c>
      <c r="E198" s="403" t="s">
        <v>780</v>
      </c>
    </row>
    <row r="199" spans="4:5" ht="15" customHeight="1" x14ac:dyDescent="0.25">
      <c r="D199" s="417" t="s">
        <v>642</v>
      </c>
    </row>
    <row r="200" spans="4:5" ht="15" customHeight="1" x14ac:dyDescent="0.2">
      <c r="D200" s="407">
        <v>155</v>
      </c>
      <c r="E200" s="403" t="s">
        <v>766</v>
      </c>
    </row>
    <row r="201" spans="4:5" ht="15" customHeight="1" x14ac:dyDescent="0.2">
      <c r="D201" s="407">
        <v>156</v>
      </c>
      <c r="E201" s="403" t="s">
        <v>768</v>
      </c>
    </row>
    <row r="202" spans="4:5" ht="15" customHeight="1" x14ac:dyDescent="0.2">
      <c r="D202" s="415">
        <v>157</v>
      </c>
      <c r="E202" s="777" t="s">
        <v>769</v>
      </c>
    </row>
    <row r="203" spans="4:5" ht="15" customHeight="1" x14ac:dyDescent="0.2">
      <c r="D203" s="415"/>
      <c r="E203" s="777"/>
    </row>
    <row r="204" spans="4:5" ht="15" customHeight="1" x14ac:dyDescent="0.2">
      <c r="D204" s="407">
        <v>158</v>
      </c>
      <c r="E204" s="403" t="s">
        <v>770</v>
      </c>
    </row>
    <row r="205" spans="4:5" ht="15" customHeight="1" x14ac:dyDescent="0.2">
      <c r="D205" s="415">
        <v>159</v>
      </c>
      <c r="E205" s="777" t="s">
        <v>771</v>
      </c>
    </row>
    <row r="206" spans="4:5" ht="15" customHeight="1" x14ac:dyDescent="0.2">
      <c r="D206" s="415"/>
      <c r="E206" s="777"/>
    </row>
    <row r="207" spans="4:5" ht="15" customHeight="1" x14ac:dyDescent="0.2">
      <c r="D207" s="407">
        <v>160</v>
      </c>
      <c r="E207" s="403" t="s">
        <v>772</v>
      </c>
    </row>
    <row r="208" spans="4:5" ht="15" customHeight="1" x14ac:dyDescent="0.25">
      <c r="D208" s="417" t="s">
        <v>761</v>
      </c>
    </row>
    <row r="209" spans="4:5" ht="15" customHeight="1" x14ac:dyDescent="0.2">
      <c r="D209" s="407">
        <v>161</v>
      </c>
      <c r="E209" s="403" t="s">
        <v>760</v>
      </c>
    </row>
    <row r="210" spans="4:5" ht="15" customHeight="1" x14ac:dyDescent="0.2">
      <c r="D210" s="407">
        <v>162</v>
      </c>
      <c r="E210" s="403" t="s">
        <v>762</v>
      </c>
    </row>
    <row r="211" spans="4:5" ht="15" customHeight="1" x14ac:dyDescent="0.2">
      <c r="D211" s="407">
        <v>163</v>
      </c>
      <c r="E211" s="403" t="s">
        <v>763</v>
      </c>
    </row>
    <row r="212" spans="4:5" ht="15" customHeight="1" x14ac:dyDescent="0.2">
      <c r="D212" s="407">
        <v>164</v>
      </c>
      <c r="E212" s="403" t="s">
        <v>764</v>
      </c>
    </row>
    <row r="213" spans="4:5" ht="15" customHeight="1" x14ac:dyDescent="0.2">
      <c r="D213" s="407">
        <v>165</v>
      </c>
      <c r="E213" s="403" t="s">
        <v>767</v>
      </c>
    </row>
  </sheetData>
  <sheetProtection password="C78F" sheet="1" objects="1" scenarios="1"/>
  <mergeCells count="17">
    <mergeCell ref="E90:E91"/>
    <mergeCell ref="E64:E65"/>
    <mergeCell ref="E66:E67"/>
    <mergeCell ref="E68:E69"/>
    <mergeCell ref="E70:E71"/>
    <mergeCell ref="E88:E89"/>
    <mergeCell ref="E103:E104"/>
    <mergeCell ref="E117:E118"/>
    <mergeCell ref="E121:E122"/>
    <mergeCell ref="E113:E114"/>
    <mergeCell ref="E128:E129"/>
    <mergeCell ref="E205:E206"/>
    <mergeCell ref="E134:E135"/>
    <mergeCell ref="E142:E143"/>
    <mergeCell ref="E151:E152"/>
    <mergeCell ref="E158:E159"/>
    <mergeCell ref="E202:E203"/>
  </mergeCells>
  <hyperlinks>
    <hyperlink ref="B2" location="Portada!A1" display="Portada"/>
    <hyperlink ref="B3" location="Funcionarios!A1" display="Funcionarios que participaron en la publicación"/>
    <hyperlink ref="A4" location="'D1'!A1" display="D1"/>
    <hyperlink ref="A5" location="'D2'!A1" display="D2"/>
    <hyperlink ref="A6" location="'D3'!A1" display="D3"/>
    <hyperlink ref="A7" location="'D4'!A1" display="D4"/>
    <hyperlink ref="A8" location="'D5'!A1" display="D5"/>
    <hyperlink ref="A9" location="'D6'!A1" display="D6"/>
    <hyperlink ref="A10" location="'D7'!A1" display="D7"/>
    <hyperlink ref="A11" location="'D8'!A1" display="D8"/>
    <hyperlink ref="A12" location="'D9'!A1" display="D9"/>
    <hyperlink ref="A13" location="'D10'!A1" display="D10"/>
    <hyperlink ref="A14" location="'D11'!A1" display="D11"/>
    <hyperlink ref="A15" location="'D12'!A1" display="D12"/>
    <hyperlink ref="A16" location="'D13'!A1" display="D13"/>
    <hyperlink ref="A17" location="'D14'!A1" display="D14"/>
    <hyperlink ref="A18" location="'D15'!A1" display="D15"/>
    <hyperlink ref="A19" location="'D16'!A1" display="D16"/>
    <hyperlink ref="A20" location="'D17'!A1" display="D17"/>
    <hyperlink ref="A21" location="'D18'!A1" display="D18"/>
    <hyperlink ref="A22" location="'D19'!A1" display="D19"/>
    <hyperlink ref="A23" location="'D20'!A1" display="D20"/>
    <hyperlink ref="A24" location="'D21'!A1" display="D21"/>
    <hyperlink ref="A25" location="'D22'!A1" display="D22"/>
    <hyperlink ref="A26" location="'D23'!A1" display="D23"/>
    <hyperlink ref="A27" location="'D24'!A1" display="D24"/>
    <hyperlink ref="A28" location="'D25'!A1" display="D25"/>
    <hyperlink ref="A29" location="'D26'!A1" display="D26"/>
    <hyperlink ref="A30" location="'D27'!A1" display="D27"/>
    <hyperlink ref="D3" location="'1'!A1" display="'1'!A1"/>
    <hyperlink ref="D4" location="'2'!A1" display="'2'!A1"/>
    <hyperlink ref="D5" location="'3'!A1" display="'3'!A1"/>
    <hyperlink ref="D6" location="'4'!A1" display="'4'!A1"/>
    <hyperlink ref="D7" location="'5'!A1" display="'5'!A1"/>
    <hyperlink ref="D8" location="'6'!A1" display="'6'!A1"/>
    <hyperlink ref="D9" location="'7'!A1" display="'7'!A1"/>
    <hyperlink ref="D10" location="'8'!A1" display="'8'!A1"/>
    <hyperlink ref="D11" location="'9'!A1" display="'9'!A1"/>
    <hyperlink ref="D13" location="'10'!A1" display="'10'!A1"/>
    <hyperlink ref="D14" location="'11'!A1" display="'11'!A1"/>
    <hyperlink ref="D15" location="'12'!A1" display="'12'!A1"/>
    <hyperlink ref="D16" location="'13'!A1" display="'13'!A1"/>
    <hyperlink ref="D17" location="'14'!A1" display="'14'!A1"/>
    <hyperlink ref="D18" location="'15'!A1" display="'15'!A1"/>
    <hyperlink ref="D20" location="'16'!A1" display="'16'!A1"/>
    <hyperlink ref="D21" location="'17'!A1" display="'17'!A1"/>
    <hyperlink ref="D22" location="'18'!A1" display="'18'!A1"/>
    <hyperlink ref="D23" location="'19'!A1" display="'19'!A1"/>
    <hyperlink ref="D24" location="'20'!A1" display="'20'!A1"/>
    <hyperlink ref="D25" location="'21'!A1" display="'21'!A1"/>
    <hyperlink ref="D26" location="'22'!A1" display="'22'!A1"/>
    <hyperlink ref="D27" location="'23'!A1" display="'23'!A1"/>
    <hyperlink ref="D28" location="'24'!A1" display="'24'!A1"/>
    <hyperlink ref="D30" location="'25'!A1" display="'25'!A1"/>
    <hyperlink ref="D31" location="'26'!A1" display="'26'!A1"/>
    <hyperlink ref="D32" location="'27'!A1" display="'27'!A1"/>
    <hyperlink ref="D33" location="'28'!A1" display="'28'!A1"/>
    <hyperlink ref="D34" location="'29'!A1" display="'29'!A1"/>
    <hyperlink ref="D35" location="'30'!A1" display="'30'!A1"/>
    <hyperlink ref="D36" location="'31'!A1" display="'31'!A1"/>
    <hyperlink ref="D37" location="'32'!A1" display="'32'!A1"/>
    <hyperlink ref="D38" location="'33'!A1" display="'33'!A1"/>
    <hyperlink ref="D40" location="'34'!A1" display="'34'!A1"/>
    <hyperlink ref="D41" location="'35'!A1" display="'35'!A1"/>
    <hyperlink ref="D43" location="'36'!A1" display="'36'!A1"/>
    <hyperlink ref="D44" location="'37'!A1" display="'37'!A1"/>
    <hyperlink ref="D45" location="'38'!A1" display="'38'!A1"/>
    <hyperlink ref="D46" location="'39'!A1" display="'39'!A1"/>
    <hyperlink ref="D47" location="'40'!A1" display="'40'!A1"/>
    <hyperlink ref="D48" location="'41'!A1" display="'41'!A1"/>
    <hyperlink ref="D49" location="'42'!A1" display="'42'!A1"/>
    <hyperlink ref="D50" location="'43'!A1" display="'43'!A1"/>
    <hyperlink ref="D51" location="'44'!A1" display="'44'!A1"/>
    <hyperlink ref="D53" location="'45'!A1" display="'45'!A1"/>
    <hyperlink ref="D54" location="'46'!A1" display="'46'!A1"/>
    <hyperlink ref="D55" location="'47'!A1" display="'47'!A1"/>
    <hyperlink ref="D56" location="'48'!A1" display="'48'!A1"/>
    <hyperlink ref="D57" location="'49'!A1" display="'49'!A1"/>
    <hyperlink ref="D58" location="'50'!A1" display="'50'!A1"/>
    <hyperlink ref="D59" location="'51'!A1" display="'51'!A1"/>
    <hyperlink ref="D60" location="'52'!A1" display="'52'!A1"/>
    <hyperlink ref="D61" location="'53'!A1" display="'53'!A1"/>
    <hyperlink ref="D63" location="'54'!A1" display="'54'!A1"/>
    <hyperlink ref="D64" location="'55_1'!A1" display="55_1"/>
    <hyperlink ref="D72" location="'57'!A1" display="'57'!A1"/>
    <hyperlink ref="D73" location="'58'!A1" display="'58'!A1"/>
    <hyperlink ref="D74" location="'59'!A1" display="'59'!A1"/>
    <hyperlink ref="D75" location="'60'!A1" display="'60'!A1"/>
    <hyperlink ref="D76" location="'61'!A1" display="'61'!A1"/>
    <hyperlink ref="D77" location="'62'!A1" display="'62'!A1"/>
    <hyperlink ref="D78" location="'63'!A1" display="'63'!A1"/>
    <hyperlink ref="D80" location="'64'!A1" display="'64'!A1"/>
    <hyperlink ref="D81" location="'65'!A1" display="'65'!A1"/>
    <hyperlink ref="D82" location="'66'!A1" display="'66'!A1"/>
    <hyperlink ref="D83" location="'67'!A1" display="'67'!A1"/>
    <hyperlink ref="D84" location="'68'!A1" display="'68'!A1"/>
    <hyperlink ref="D85" location="'69'!A1" display="'69'!A1"/>
    <hyperlink ref="D87" location="'70'!A1" display="'70'!A1"/>
    <hyperlink ref="D88" location="'71_1'!A1" display="71_1"/>
    <hyperlink ref="D92" location="'72'!A1" display="'72'!A1"/>
    <hyperlink ref="D93" location="'73'!A1" display="'73'!A1"/>
    <hyperlink ref="D94" location="'74'!A1" display="'74'!A1"/>
    <hyperlink ref="D95" location="'75'!A1" display="'75'!A1"/>
    <hyperlink ref="D96" location="'76'!A1" display="'76'!A1"/>
    <hyperlink ref="D98" location="'77'!A1" display="'77'!A1"/>
    <hyperlink ref="D99" location="'78'!A1" display="'78'!A1"/>
    <hyperlink ref="D100" location="'79'!A1" display="'79'!A1"/>
    <hyperlink ref="D101" location="'80'!A1" display="'80'!A1"/>
    <hyperlink ref="D102" location="'81'!A1" display="'81'!A1"/>
    <hyperlink ref="D105" location="'83'!A1" display="'83'!A1"/>
    <hyperlink ref="D106" location="'84'!A1" display="'84'!A1"/>
    <hyperlink ref="D107" location="'85'!A1" display="'85'!A1"/>
    <hyperlink ref="D109" location="'86'!A1" display="'86'!A1"/>
    <hyperlink ref="D110" location="'87'!A1" display="'87'!A1"/>
    <hyperlink ref="D112" location="'88'!A1" display="'88'!A1"/>
    <hyperlink ref="D113" location="'89'!A1" display="'89'!A1"/>
    <hyperlink ref="D115" location="'90'!A1" display="'90'!A1"/>
    <hyperlink ref="D116" location="'91'!A1" display="'91'!A1"/>
    <hyperlink ref="D119" location="'93'!A1" display="'93'!A1"/>
    <hyperlink ref="D120" location="'94'!A1" display="'94'!A1"/>
    <hyperlink ref="D123" location="'96'!A1" display="'96'!A1"/>
    <hyperlink ref="D209" location="'161'!A1" display="'161'!A1"/>
    <hyperlink ref="D210" location="'162'!A1" display="'162'!A1"/>
    <hyperlink ref="D211" location="'163'!A1" display="'163'!A1"/>
    <hyperlink ref="D212" location="'164'!A1" display="'164'!A1"/>
    <hyperlink ref="D213" location="'165'!A1" display="'165'!A1"/>
    <hyperlink ref="D200" location="'155'!A1" display="'155'!A1"/>
    <hyperlink ref="D201" location="'156'!A1" display="'156'!A1"/>
    <hyperlink ref="D202" location="'157'!A1" display="'157'!A1"/>
    <hyperlink ref="D204" location="'158'!A1" display="'158'!A1"/>
    <hyperlink ref="D205" location="'159'!A1" display="'159'!A1"/>
    <hyperlink ref="D207" location="'160'!A1" display="'160'!A1"/>
    <hyperlink ref="D125" location="'97'!A1" display="'97'!A1"/>
    <hyperlink ref="D126" location="'98'!A1" display="'98'!A1"/>
    <hyperlink ref="D127" location="'99'!A1" display="'99'!A1"/>
    <hyperlink ref="D131" location="'101'!A1" display="'101'!A1"/>
    <hyperlink ref="D132" location="'102'!A1" display="'102'!A1"/>
    <hyperlink ref="D133" location="'103'!A1" display="'103'!A1"/>
    <hyperlink ref="D134" location="'104'!A1" display="'104'!A1"/>
    <hyperlink ref="D137" location="'105'!A1" display="'105'!A1"/>
    <hyperlink ref="D138" location="'106'!A1" display="'106'!A1"/>
    <hyperlink ref="D139" location="'107'!A1" display="'107'!A1"/>
    <hyperlink ref="D140" location="'108'!A1" display="'108'!A1"/>
    <hyperlink ref="D141" location="'109'!A1" display="'109'!A1"/>
    <hyperlink ref="D144" location="'111'!A1" display="'111'!A1"/>
    <hyperlink ref="D146" location="'112'!A1" display="'112'!A1"/>
    <hyperlink ref="D147" location="'113'!A1" display="'113'!A1"/>
    <hyperlink ref="D148" location="'114'!A1" display="'114'!A1"/>
    <hyperlink ref="D149" location="'115'!A1" display="'115'!A1"/>
    <hyperlink ref="D150" location="'116'!A1" display="'116'!A1"/>
    <hyperlink ref="D151" location="'117'!A1" display="'117'!A1"/>
    <hyperlink ref="D153" location="'118'!A1" display="'118'!A1"/>
    <hyperlink ref="D155" location="'119'!A1" display="'119'!A1"/>
    <hyperlink ref="D156" location="'120'!A1" display="'120'!A1"/>
    <hyperlink ref="D157" location="'121'!A1" display="'121'!A1"/>
    <hyperlink ref="D158" location="'122'!A1" display="'122'!A1"/>
    <hyperlink ref="D161" location="'123'!A1" display="'123'!A1"/>
    <hyperlink ref="D162" location="'124'!A1" display="'124'!A1"/>
    <hyperlink ref="D163" location="'125'!A1" display="'125'!A1"/>
    <hyperlink ref="D191" location="'147'!A1" display="'147'!A1"/>
    <hyperlink ref="D192" location="'148'!A1" display="'148'!A1"/>
    <hyperlink ref="D193" location="'149'!A1" display="'149'!A1"/>
    <hyperlink ref="D194" location="'150'!A1" display="'150'!A1"/>
    <hyperlink ref="D195" location="'151'!A1" display="'151'!A1"/>
    <hyperlink ref="D196" location="'152'!A1" display="'152'!A1"/>
    <hyperlink ref="D197" location="'153'!A1" display="'153'!A1"/>
    <hyperlink ref="D198" location="'154'!A1" display="'154'!A1"/>
    <hyperlink ref="D187" location="'144'!A1" display="'144'!A1"/>
    <hyperlink ref="D188" location="'145'!A1" display="'145'!A1"/>
    <hyperlink ref="D189" location="'146'!A1" display="'146'!A1"/>
    <hyperlink ref="D183" location="'141'!A1" display="'141'!A1"/>
    <hyperlink ref="D184" location="'142'!A1" display="'142'!A1"/>
    <hyperlink ref="D185" location="'143'!A1" display="'143'!A1"/>
    <hyperlink ref="D180" location="'139'!A1" display="'139'!A1"/>
    <hyperlink ref="D181" location="'140'!A1" display="'140'!A1"/>
    <hyperlink ref="D175" location="'135'!A1" display="'135'!A1"/>
    <hyperlink ref="D176" location="'136'!A1" display="'136'!A1"/>
    <hyperlink ref="D177" location="'137'!A1" display="'137'!A1"/>
    <hyperlink ref="D178" location="'138'!A1" display="'138'!A1"/>
    <hyperlink ref="D165" location="'126'!A1" display="'126'!A1"/>
    <hyperlink ref="D166" location="'127'!A1" display="'127'!A1"/>
    <hyperlink ref="D167" location="'128'!A1" display="'128'!A1"/>
    <hyperlink ref="D168" location="'129'!A1" display="'129'!A1"/>
    <hyperlink ref="D169" location="'130'!A1" display="'130'!A1"/>
    <hyperlink ref="D170" location="'131'!A1" display="'131'!A1"/>
    <hyperlink ref="D171" location="'132'!A1" display="'132'!A1"/>
    <hyperlink ref="D172" location="'133'!A1" display="'133'!A1"/>
    <hyperlink ref="D173" location="'134'!A1" display="'134'!A1"/>
    <hyperlink ref="D103" location="'82'!A1" display="'82'!A1"/>
    <hyperlink ref="D117:D118" location="'92'!A1" display="'92'!A1"/>
    <hyperlink ref="D121:D122" location="'95'!A1" display="'95'!A1"/>
    <hyperlink ref="D128:D129" location="'100'!A1" display="'100'!A1"/>
    <hyperlink ref="D142:D143" location="'110'!A1" display="'110'!A1"/>
    <hyperlink ref="D68" location="'56_1'!A1" display="56_1"/>
    <hyperlink ref="D66" location="'55_2'!A1" display="'55_2'!A1"/>
    <hyperlink ref="D70" location="'56_2'!A1" display="56_2"/>
    <hyperlink ref="D90" location="'71_2'!A1" display="71_2"/>
  </hyperlinks>
  <printOptions horizontalCentered="1"/>
  <pageMargins left="0.39370078740157483" right="0.39370078740157483" top="0.51181102362204722" bottom="0.59055118110236227" header="0.31496062992125984" footer="0.31496062992125984"/>
  <pageSetup scale="88" fitToHeight="0" orientation="landscape" r:id="rId1"/>
  <rowBreaks count="5" manualBreakCount="5">
    <brk id="38" max="4" man="1"/>
    <brk id="78" max="4" man="1"/>
    <brk id="120" max="4" man="1"/>
    <brk id="153" max="4" man="1"/>
    <brk id="1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36"/>
  <sheetViews>
    <sheetView showGridLines="0" zoomScaleNormal="100" zoomScaleSheetLayoutView="100" workbookViewId="0">
      <selection sqref="A1:M1"/>
    </sheetView>
  </sheetViews>
  <sheetFormatPr baseColWidth="10" defaultColWidth="11" defaultRowHeight="12.75" x14ac:dyDescent="0.2"/>
  <cols>
    <col min="1" max="1" width="16.5" style="62" customWidth="1"/>
    <col min="2" max="10" width="9.25" style="493" customWidth="1"/>
    <col min="11" max="15" width="11" style="483"/>
    <col min="16" max="16384" width="11" style="61"/>
  </cols>
  <sheetData>
    <row r="1" spans="1:15" ht="15" x14ac:dyDescent="0.25">
      <c r="A1" s="791" t="s">
        <v>959</v>
      </c>
      <c r="B1" s="791"/>
      <c r="C1" s="791"/>
      <c r="D1" s="791"/>
      <c r="E1" s="791"/>
      <c r="F1" s="791"/>
      <c r="G1" s="791"/>
      <c r="H1" s="791"/>
      <c r="I1" s="791"/>
      <c r="J1" s="791"/>
    </row>
    <row r="2" spans="1:15" ht="15" customHeight="1" x14ac:dyDescent="0.25">
      <c r="A2" s="786" t="s">
        <v>23</v>
      </c>
      <c r="B2" s="786"/>
      <c r="C2" s="786"/>
      <c r="D2" s="786"/>
      <c r="E2" s="786"/>
      <c r="F2" s="786"/>
      <c r="G2" s="786"/>
      <c r="H2" s="786"/>
      <c r="I2" s="786"/>
      <c r="J2" s="786"/>
      <c r="K2" s="484" t="s">
        <v>612</v>
      </c>
    </row>
    <row r="3" spans="1:15" ht="15" customHeight="1" x14ac:dyDescent="0.25">
      <c r="A3" s="791" t="s">
        <v>333</v>
      </c>
      <c r="B3" s="791"/>
      <c r="C3" s="791"/>
      <c r="D3" s="791"/>
      <c r="E3" s="791"/>
      <c r="F3" s="791"/>
      <c r="G3" s="791"/>
      <c r="H3" s="791"/>
      <c r="I3" s="791"/>
      <c r="J3" s="791"/>
    </row>
    <row r="4" spans="1:15" ht="15" x14ac:dyDescent="0.25">
      <c r="A4" s="791" t="s">
        <v>185</v>
      </c>
      <c r="B4" s="791"/>
      <c r="C4" s="791"/>
      <c r="D4" s="791"/>
      <c r="E4" s="791"/>
      <c r="F4" s="791"/>
      <c r="G4" s="791"/>
      <c r="H4" s="791"/>
      <c r="I4" s="791"/>
      <c r="J4" s="791"/>
    </row>
    <row r="5" spans="1:15" ht="15" x14ac:dyDescent="0.25">
      <c r="A5" s="792" t="s">
        <v>92</v>
      </c>
      <c r="B5" s="792"/>
      <c r="C5" s="792"/>
      <c r="D5" s="792"/>
      <c r="E5" s="792"/>
      <c r="F5" s="792"/>
      <c r="G5" s="792"/>
      <c r="H5" s="792"/>
      <c r="I5" s="792"/>
      <c r="J5" s="792"/>
    </row>
    <row r="6" spans="1:15" s="470" customFormat="1" ht="15.75" customHeight="1" x14ac:dyDescent="0.25">
      <c r="A6" s="793" t="s">
        <v>30</v>
      </c>
      <c r="B6" s="498"/>
      <c r="C6" s="498"/>
      <c r="D6" s="498"/>
      <c r="E6" s="794" t="s">
        <v>104</v>
      </c>
      <c r="F6" s="794"/>
      <c r="G6" s="794"/>
      <c r="H6" s="794"/>
      <c r="I6" s="794"/>
      <c r="J6" s="498"/>
      <c r="K6" s="485"/>
      <c r="L6" s="485"/>
      <c r="M6" s="485"/>
      <c r="N6" s="485"/>
      <c r="O6" s="485"/>
    </row>
    <row r="7" spans="1:15" s="470" customFormat="1" ht="27.75" x14ac:dyDescent="0.25">
      <c r="A7" s="793"/>
      <c r="B7" s="499" t="s">
        <v>0</v>
      </c>
      <c r="C7" s="487" t="s">
        <v>585</v>
      </c>
      <c r="D7" s="486" t="s">
        <v>6</v>
      </c>
      <c r="E7" s="486" t="s">
        <v>586</v>
      </c>
      <c r="F7" s="487" t="s">
        <v>215</v>
      </c>
      <c r="G7" s="487" t="s">
        <v>183</v>
      </c>
      <c r="H7" s="487" t="s">
        <v>216</v>
      </c>
      <c r="I7" s="488" t="s">
        <v>186</v>
      </c>
      <c r="J7" s="488" t="s">
        <v>587</v>
      </c>
      <c r="K7" s="485"/>
      <c r="L7" s="485"/>
      <c r="M7" s="485"/>
      <c r="N7" s="485"/>
      <c r="O7" s="485"/>
    </row>
    <row r="8" spans="1:15" x14ac:dyDescent="0.2">
      <c r="A8" s="64"/>
      <c r="B8" s="489"/>
      <c r="C8" s="489"/>
      <c r="D8" s="489"/>
      <c r="E8" s="489"/>
      <c r="F8" s="489"/>
      <c r="G8" s="489"/>
      <c r="H8" s="489"/>
      <c r="I8" s="489"/>
      <c r="J8" s="489"/>
    </row>
    <row r="9" spans="1:15" s="169" customFormat="1" ht="15" customHeight="1" x14ac:dyDescent="0.2">
      <c r="A9" s="55" t="s">
        <v>0</v>
      </c>
      <c r="B9" s="552">
        <f>+C9+D9+E9+J9</f>
        <v>18424</v>
      </c>
      <c r="C9" s="552">
        <f>SUM(C11:C24)</f>
        <v>1127</v>
      </c>
      <c r="D9" s="552">
        <f>SUM(D11:D24)</f>
        <v>4838</v>
      </c>
      <c r="E9" s="552">
        <f>SUM(E11:E24)</f>
        <v>12358</v>
      </c>
      <c r="F9" s="552">
        <f>SUM(F11:F24)</f>
        <v>9113</v>
      </c>
      <c r="G9" s="552">
        <f>SUM(G11:G24)</f>
        <v>2607</v>
      </c>
      <c r="H9" s="552"/>
      <c r="I9" s="552">
        <f>SUM(I11:I24)</f>
        <v>638</v>
      </c>
      <c r="J9" s="552">
        <f>SUM(J11:J24)</f>
        <v>101</v>
      </c>
      <c r="K9" s="531"/>
      <c r="L9" s="531"/>
      <c r="M9" s="531"/>
      <c r="N9" s="531"/>
      <c r="O9" s="531"/>
    </row>
    <row r="10" spans="1:15" x14ac:dyDescent="0.2">
      <c r="A10" s="56"/>
      <c r="B10" s="490"/>
      <c r="C10" s="490"/>
      <c r="D10" s="490"/>
      <c r="E10" s="490"/>
      <c r="F10" s="490"/>
      <c r="G10" s="490"/>
      <c r="H10" s="490"/>
      <c r="I10" s="490"/>
      <c r="J10" s="490"/>
    </row>
    <row r="11" spans="1:15" x14ac:dyDescent="0.2">
      <c r="A11" s="54" t="s">
        <v>54</v>
      </c>
      <c r="B11" s="490">
        <f t="shared" ref="B11:B24" si="0">+C11+D11+E11+J11</f>
        <v>2873</v>
      </c>
      <c r="C11" s="490">
        <v>328</v>
      </c>
      <c r="D11" s="490">
        <v>865</v>
      </c>
      <c r="E11" s="490">
        <f>SUM(F11:I11)</f>
        <v>1639</v>
      </c>
      <c r="F11" s="490">
        <v>330</v>
      </c>
      <c r="G11" s="490">
        <v>1309</v>
      </c>
      <c r="H11" s="490"/>
      <c r="I11" s="490"/>
      <c r="J11" s="490">
        <v>41</v>
      </c>
    </row>
    <row r="12" spans="1:15" x14ac:dyDescent="0.2">
      <c r="A12" s="54" t="s">
        <v>61</v>
      </c>
      <c r="B12" s="490">
        <f t="shared" si="0"/>
        <v>2453</v>
      </c>
      <c r="C12" s="490">
        <v>199</v>
      </c>
      <c r="D12" s="490">
        <v>1013</v>
      </c>
      <c r="E12" s="490">
        <f t="shared" ref="E12:E24" si="1">SUM(F12:I12)</f>
        <v>1241</v>
      </c>
      <c r="F12" s="490">
        <v>1241</v>
      </c>
      <c r="G12" s="490"/>
      <c r="H12" s="490"/>
      <c r="I12" s="490"/>
      <c r="J12" s="490"/>
    </row>
    <row r="13" spans="1:15" x14ac:dyDescent="0.2">
      <c r="A13" s="54" t="s">
        <v>31</v>
      </c>
      <c r="B13" s="490">
        <f t="shared" si="0"/>
        <v>1373</v>
      </c>
      <c r="C13" s="490">
        <v>107</v>
      </c>
      <c r="D13" s="490">
        <v>615</v>
      </c>
      <c r="E13" s="490">
        <f t="shared" si="1"/>
        <v>651</v>
      </c>
      <c r="F13" s="490">
        <v>651</v>
      </c>
      <c r="G13" s="490"/>
      <c r="H13" s="490"/>
      <c r="I13" s="490"/>
      <c r="J13" s="490"/>
    </row>
    <row r="14" spans="1:15" x14ac:dyDescent="0.2">
      <c r="A14" s="54" t="s">
        <v>62</v>
      </c>
      <c r="B14" s="490">
        <f t="shared" si="0"/>
        <v>688</v>
      </c>
      <c r="C14" s="490"/>
      <c r="D14" s="490"/>
      <c r="E14" s="490">
        <f t="shared" si="1"/>
        <v>688</v>
      </c>
      <c r="F14" s="490">
        <v>688</v>
      </c>
      <c r="G14" s="490"/>
      <c r="H14" s="490"/>
      <c r="I14" s="490"/>
      <c r="J14" s="490"/>
    </row>
    <row r="15" spans="1:15" x14ac:dyDescent="0.2">
      <c r="A15" s="54" t="s">
        <v>64</v>
      </c>
      <c r="B15" s="490">
        <f t="shared" si="0"/>
        <v>650</v>
      </c>
      <c r="C15" s="490">
        <v>66</v>
      </c>
      <c r="D15" s="490">
        <v>257</v>
      </c>
      <c r="E15" s="490">
        <f t="shared" si="1"/>
        <v>327</v>
      </c>
      <c r="F15" s="490">
        <v>327</v>
      </c>
      <c r="G15" s="490"/>
      <c r="H15" s="490"/>
      <c r="I15" s="490"/>
      <c r="J15" s="490"/>
    </row>
    <row r="16" spans="1:15" x14ac:dyDescent="0.2">
      <c r="A16" s="54" t="s">
        <v>55</v>
      </c>
      <c r="B16" s="490">
        <f t="shared" si="0"/>
        <v>1060</v>
      </c>
      <c r="C16" s="490">
        <v>123</v>
      </c>
      <c r="D16" s="490">
        <v>527</v>
      </c>
      <c r="E16" s="490">
        <f t="shared" si="1"/>
        <v>354</v>
      </c>
      <c r="F16" s="490">
        <v>354</v>
      </c>
      <c r="G16" s="490"/>
      <c r="H16" s="490"/>
      <c r="I16" s="490"/>
      <c r="J16" s="490">
        <v>56</v>
      </c>
    </row>
    <row r="17" spans="1:10" x14ac:dyDescent="0.2">
      <c r="A17" s="54" t="s">
        <v>65</v>
      </c>
      <c r="B17" s="490">
        <f t="shared" si="0"/>
        <v>627</v>
      </c>
      <c r="C17" s="490">
        <v>59</v>
      </c>
      <c r="D17" s="490">
        <v>251</v>
      </c>
      <c r="E17" s="490">
        <f t="shared" si="1"/>
        <v>313</v>
      </c>
      <c r="F17" s="490">
        <v>313</v>
      </c>
      <c r="G17" s="490"/>
      <c r="H17" s="490"/>
      <c r="I17" s="490"/>
      <c r="J17" s="490">
        <v>4</v>
      </c>
    </row>
    <row r="18" spans="1:10" x14ac:dyDescent="0.2">
      <c r="A18" s="54" t="s">
        <v>66</v>
      </c>
      <c r="B18" s="490">
        <f t="shared" si="0"/>
        <v>728</v>
      </c>
      <c r="C18" s="490">
        <v>42</v>
      </c>
      <c r="D18" s="490">
        <v>249</v>
      </c>
      <c r="E18" s="490">
        <f t="shared" si="1"/>
        <v>437</v>
      </c>
      <c r="F18" s="490">
        <v>437</v>
      </c>
      <c r="G18" s="490"/>
      <c r="H18" s="490"/>
      <c r="I18" s="490"/>
      <c r="J18" s="490"/>
    </row>
    <row r="19" spans="1:10" x14ac:dyDescent="0.2">
      <c r="A19" s="53" t="s">
        <v>32</v>
      </c>
      <c r="B19" s="490">
        <f t="shared" si="0"/>
        <v>3610</v>
      </c>
      <c r="C19" s="490">
        <v>27</v>
      </c>
      <c r="D19" s="490"/>
      <c r="E19" s="490">
        <f t="shared" si="1"/>
        <v>3583</v>
      </c>
      <c r="F19" s="490">
        <v>1647</v>
      </c>
      <c r="G19" s="490">
        <v>1298</v>
      </c>
      <c r="H19" s="490"/>
      <c r="I19" s="490">
        <v>638</v>
      </c>
      <c r="J19" s="490"/>
    </row>
    <row r="20" spans="1:10" x14ac:dyDescent="0.2">
      <c r="A20" s="54" t="s">
        <v>68</v>
      </c>
      <c r="B20" s="490">
        <f t="shared" si="0"/>
        <v>311</v>
      </c>
      <c r="C20" s="490">
        <v>49</v>
      </c>
      <c r="D20" s="490">
        <v>262</v>
      </c>
      <c r="E20" s="490">
        <f t="shared" si="1"/>
        <v>0</v>
      </c>
      <c r="F20" s="490"/>
      <c r="G20" s="490"/>
      <c r="H20" s="490"/>
      <c r="I20" s="490"/>
      <c r="J20" s="490"/>
    </row>
    <row r="21" spans="1:10" x14ac:dyDescent="0.2">
      <c r="A21" s="54" t="s">
        <v>33</v>
      </c>
      <c r="B21" s="490">
        <f t="shared" si="0"/>
        <v>2961</v>
      </c>
      <c r="C21" s="490">
        <v>36</v>
      </c>
      <c r="D21" s="490">
        <v>231</v>
      </c>
      <c r="E21" s="490">
        <f t="shared" si="1"/>
        <v>2694</v>
      </c>
      <c r="F21" s="490">
        <v>2694</v>
      </c>
      <c r="G21" s="490"/>
      <c r="H21" s="490"/>
      <c r="I21" s="490"/>
      <c r="J21" s="490"/>
    </row>
    <row r="22" spans="1:10" x14ac:dyDescent="0.2">
      <c r="A22" s="54" t="s">
        <v>70</v>
      </c>
      <c r="B22" s="490">
        <f t="shared" si="0"/>
        <v>208</v>
      </c>
      <c r="C22" s="490">
        <v>13</v>
      </c>
      <c r="D22" s="490">
        <v>106</v>
      </c>
      <c r="E22" s="490">
        <f t="shared" si="1"/>
        <v>89</v>
      </c>
      <c r="F22" s="490">
        <v>89</v>
      </c>
      <c r="G22" s="490"/>
      <c r="H22" s="490"/>
      <c r="I22" s="490"/>
      <c r="J22" s="490"/>
    </row>
    <row r="23" spans="1:10" x14ac:dyDescent="0.2">
      <c r="A23" s="54" t="s">
        <v>71</v>
      </c>
      <c r="B23" s="490">
        <f t="shared" si="0"/>
        <v>125</v>
      </c>
      <c r="C23" s="490">
        <v>27</v>
      </c>
      <c r="D23" s="490">
        <v>98</v>
      </c>
      <c r="E23" s="490">
        <f t="shared" si="1"/>
        <v>0</v>
      </c>
      <c r="F23" s="490"/>
      <c r="G23" s="490"/>
      <c r="H23" s="490"/>
      <c r="I23" s="490"/>
      <c r="J23" s="490"/>
    </row>
    <row r="24" spans="1:10" ht="13.5" thickBot="1" x14ac:dyDescent="0.25">
      <c r="A24" s="58" t="s">
        <v>58</v>
      </c>
      <c r="B24" s="491">
        <f t="shared" si="0"/>
        <v>757</v>
      </c>
      <c r="C24" s="491">
        <v>51</v>
      </c>
      <c r="D24" s="491">
        <v>364</v>
      </c>
      <c r="E24" s="491">
        <f t="shared" si="1"/>
        <v>342</v>
      </c>
      <c r="F24" s="491">
        <v>342</v>
      </c>
      <c r="G24" s="491"/>
      <c r="H24" s="491"/>
      <c r="I24" s="491"/>
      <c r="J24" s="491"/>
    </row>
    <row r="25" spans="1:10" ht="15" customHeight="1" x14ac:dyDescent="0.2">
      <c r="A25" s="365" t="s">
        <v>323</v>
      </c>
      <c r="B25" s="422"/>
      <c r="C25" s="422"/>
      <c r="D25" s="422"/>
      <c r="E25" s="422"/>
      <c r="F25" s="422"/>
      <c r="G25" s="422"/>
      <c r="H25" s="422"/>
      <c r="I25" s="422"/>
      <c r="J25" s="422"/>
    </row>
    <row r="26" spans="1:10" ht="15" customHeight="1" x14ac:dyDescent="0.2">
      <c r="A26" s="365" t="s">
        <v>324</v>
      </c>
      <c r="B26" s="422"/>
      <c r="C26" s="422"/>
      <c r="D26" s="422"/>
      <c r="E26" s="422"/>
      <c r="F26" s="422"/>
      <c r="G26" s="422"/>
      <c r="H26" s="422"/>
      <c r="I26" s="422"/>
      <c r="J26" s="422"/>
    </row>
    <row r="27" spans="1:10" ht="27.75" customHeight="1" x14ac:dyDescent="0.2">
      <c r="A27" s="780" t="s">
        <v>806</v>
      </c>
      <c r="B27" s="780"/>
      <c r="C27" s="780"/>
      <c r="D27" s="780"/>
      <c r="E27" s="780"/>
      <c r="F27" s="780"/>
      <c r="G27" s="780"/>
      <c r="H27" s="780"/>
      <c r="I27" s="780"/>
      <c r="J27" s="780"/>
    </row>
    <row r="28" spans="1:10" ht="15" customHeight="1" x14ac:dyDescent="0.2">
      <c r="A28" s="35" t="s">
        <v>24</v>
      </c>
      <c r="B28" s="422"/>
      <c r="C28" s="422"/>
      <c r="D28" s="422"/>
      <c r="E28" s="422"/>
      <c r="F28" s="422"/>
      <c r="G28" s="422"/>
      <c r="H28" s="422"/>
      <c r="I28" s="422"/>
      <c r="J28" s="422"/>
    </row>
    <row r="29" spans="1:10" x14ac:dyDescent="0.2">
      <c r="B29" s="492"/>
      <c r="C29" s="492"/>
      <c r="D29" s="492"/>
      <c r="E29" s="492"/>
      <c r="F29" s="492"/>
      <c r="G29" s="492"/>
      <c r="H29" s="492"/>
      <c r="I29" s="492"/>
      <c r="J29" s="492"/>
    </row>
    <row r="30" spans="1:10" x14ac:dyDescent="0.2">
      <c r="B30" s="492"/>
      <c r="C30" s="492"/>
      <c r="D30" s="492"/>
      <c r="E30" s="492"/>
      <c r="F30" s="492"/>
      <c r="G30" s="492"/>
      <c r="H30" s="492"/>
      <c r="I30" s="492"/>
      <c r="J30" s="492"/>
    </row>
    <row r="31" spans="1:10" x14ac:dyDescent="0.2">
      <c r="B31" s="492"/>
      <c r="C31" s="492"/>
      <c r="D31" s="492"/>
      <c r="E31" s="492"/>
      <c r="F31" s="492"/>
      <c r="G31" s="492"/>
      <c r="H31" s="492"/>
      <c r="I31" s="492"/>
      <c r="J31" s="492"/>
    </row>
    <row r="32" spans="1:10" x14ac:dyDescent="0.2">
      <c r="B32" s="492"/>
      <c r="C32" s="492"/>
      <c r="D32" s="492"/>
      <c r="E32" s="492"/>
      <c r="F32" s="492"/>
      <c r="G32" s="492"/>
      <c r="H32" s="492"/>
      <c r="I32" s="492"/>
      <c r="J32" s="492"/>
    </row>
    <row r="33" spans="2:10" x14ac:dyDescent="0.2">
      <c r="B33" s="492"/>
      <c r="C33" s="492"/>
      <c r="D33" s="492"/>
      <c r="E33" s="492"/>
      <c r="F33" s="492"/>
      <c r="G33" s="492"/>
      <c r="H33" s="492"/>
      <c r="I33" s="492"/>
      <c r="J33" s="492"/>
    </row>
    <row r="34" spans="2:10" x14ac:dyDescent="0.2">
      <c r="B34" s="492"/>
      <c r="C34" s="492"/>
      <c r="D34" s="492"/>
      <c r="E34" s="492"/>
      <c r="F34" s="492"/>
      <c r="G34" s="492"/>
      <c r="H34" s="492"/>
      <c r="I34" s="492"/>
      <c r="J34" s="492"/>
    </row>
    <row r="35" spans="2:10" x14ac:dyDescent="0.2">
      <c r="B35" s="492"/>
      <c r="C35" s="492"/>
      <c r="D35" s="492"/>
      <c r="E35" s="492"/>
      <c r="F35" s="492"/>
      <c r="G35" s="492"/>
      <c r="H35" s="492"/>
      <c r="I35" s="492"/>
      <c r="J35" s="492"/>
    </row>
    <row r="36" spans="2:10" x14ac:dyDescent="0.2">
      <c r="B36" s="492"/>
      <c r="C36" s="492"/>
      <c r="D36" s="492"/>
      <c r="E36" s="492"/>
      <c r="F36" s="492"/>
      <c r="G36" s="492"/>
      <c r="H36" s="492"/>
      <c r="I36" s="492"/>
      <c r="J36" s="492"/>
    </row>
  </sheetData>
  <mergeCells count="8">
    <mergeCell ref="A27:J27"/>
    <mergeCell ref="A1:J1"/>
    <mergeCell ref="A2:J2"/>
    <mergeCell ref="A3:J3"/>
    <mergeCell ref="A4:J4"/>
    <mergeCell ref="A5:J5"/>
    <mergeCell ref="A6:A7"/>
    <mergeCell ref="E6:I6"/>
  </mergeCells>
  <hyperlinks>
    <hyperlink ref="K2" location="Contenido!A1" display="Contenido"/>
  </hyperlinks>
  <printOptions horizontalCentered="1"/>
  <pageMargins left="0.59055118110236227" right="0.59055118110236227" top="0.39370078740157483" bottom="0.19685039370078741" header="0" footer="0"/>
  <pageSetup orientation="landscape" r:id="rId1"/>
  <headerFooter alignWithMargins="0"/>
  <ignoredErrors>
    <ignoredError sqref="E11:E18 E19:E24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17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779" t="s">
        <v>162</v>
      </c>
      <c r="B7" s="779"/>
      <c r="C7" s="779"/>
      <c r="D7" s="779"/>
      <c r="E7" s="779"/>
      <c r="F7" s="779"/>
      <c r="G7" s="779"/>
      <c r="H7" s="779"/>
    </row>
    <row r="8" spans="1:9" ht="12.75" customHeight="1" x14ac:dyDescent="0.2">
      <c r="A8" s="779"/>
      <c r="B8" s="779"/>
      <c r="C8" s="779"/>
      <c r="D8" s="779"/>
      <c r="E8" s="779"/>
      <c r="F8" s="779"/>
      <c r="G8" s="779"/>
      <c r="H8" s="779"/>
    </row>
    <row r="9" spans="1:9" ht="12.75" customHeight="1" x14ac:dyDescent="0.2">
      <c r="A9" s="779"/>
      <c r="B9" s="779"/>
      <c r="C9" s="779"/>
      <c r="D9" s="779"/>
      <c r="E9" s="779"/>
      <c r="F9" s="779"/>
      <c r="G9" s="779"/>
      <c r="H9" s="779"/>
    </row>
    <row r="10" spans="1:9" ht="12.75" customHeight="1" x14ac:dyDescent="0.2">
      <c r="A10" s="779"/>
      <c r="B10" s="779"/>
      <c r="C10" s="779"/>
      <c r="D10" s="779"/>
      <c r="E10" s="779"/>
      <c r="F10" s="779"/>
      <c r="G10" s="779"/>
      <c r="H10" s="779"/>
    </row>
    <row r="11" spans="1:9" ht="12.75" customHeight="1" x14ac:dyDescent="0.2">
      <c r="A11" s="779"/>
      <c r="B11" s="779"/>
      <c r="C11" s="779"/>
      <c r="D11" s="779"/>
      <c r="E11" s="779"/>
      <c r="F11" s="779"/>
      <c r="G11" s="779"/>
      <c r="H11" s="779"/>
    </row>
    <row r="12" spans="1:9" ht="12.75" customHeight="1" x14ac:dyDescent="0.2">
      <c r="A12" s="779"/>
      <c r="B12" s="779"/>
      <c r="C12" s="779"/>
      <c r="D12" s="779"/>
      <c r="E12" s="779"/>
      <c r="F12" s="779"/>
      <c r="G12" s="779"/>
      <c r="H12" s="779"/>
    </row>
    <row r="13" spans="1:9" ht="12.75" customHeight="1" x14ac:dyDescent="0.2">
      <c r="A13" s="779"/>
      <c r="B13" s="779"/>
      <c r="C13" s="779"/>
      <c r="D13" s="779"/>
      <c r="E13" s="779"/>
      <c r="F13" s="779"/>
      <c r="G13" s="779"/>
      <c r="H13" s="779"/>
    </row>
    <row r="14" spans="1:9" ht="12.75" customHeight="1" x14ac:dyDescent="0.2">
      <c r="A14" s="779"/>
      <c r="B14" s="779"/>
      <c r="C14" s="779"/>
      <c r="D14" s="779"/>
      <c r="E14" s="779"/>
      <c r="F14" s="779"/>
      <c r="G14" s="779"/>
      <c r="H14" s="779"/>
    </row>
    <row r="15" spans="1:9" ht="12.75" customHeight="1" x14ac:dyDescent="0.2">
      <c r="A15" s="779"/>
      <c r="B15" s="779"/>
      <c r="C15" s="779"/>
      <c r="D15" s="779"/>
      <c r="E15" s="779"/>
      <c r="F15" s="779"/>
      <c r="G15" s="779"/>
      <c r="H15" s="779"/>
    </row>
    <row r="16" spans="1:9" x14ac:dyDescent="0.2">
      <c r="A16" s="779"/>
      <c r="B16" s="779"/>
      <c r="C16" s="779"/>
      <c r="D16" s="779"/>
      <c r="E16" s="779"/>
      <c r="F16" s="779"/>
      <c r="G16" s="779"/>
      <c r="H16" s="779"/>
    </row>
    <row r="17" spans="1:8" x14ac:dyDescent="0.2">
      <c r="A17" s="779"/>
      <c r="B17" s="779"/>
      <c r="C17" s="779"/>
      <c r="D17" s="779"/>
      <c r="E17" s="779"/>
      <c r="F17" s="779"/>
      <c r="G17" s="779"/>
      <c r="H17" s="779"/>
    </row>
  </sheetData>
  <sheetProtection password="C74F" sheet="1" objects="1" scenarios="1"/>
  <mergeCells count="1">
    <mergeCell ref="A7:H17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3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6.5" style="168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250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</row>
    <row r="5" spans="1:25" s="501" customFormat="1" ht="17.25" customHeight="1" x14ac:dyDescent="0.25">
      <c r="A5" s="800" t="s">
        <v>249</v>
      </c>
      <c r="B5" s="509"/>
      <c r="C5" s="509"/>
      <c r="D5" s="509"/>
      <c r="E5" s="509"/>
      <c r="F5" s="795" t="s">
        <v>244</v>
      </c>
      <c r="G5" s="795"/>
      <c r="H5" s="795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  <c r="U5" s="509"/>
      <c r="V5" s="510"/>
      <c r="W5" s="511"/>
      <c r="X5" s="511"/>
      <c r="Y5" s="101"/>
    </row>
    <row r="6" spans="1:25" s="503" customFormat="1" ht="17.25" customHeight="1" x14ac:dyDescent="0.25">
      <c r="A6" s="800"/>
      <c r="B6" s="795" t="s">
        <v>0</v>
      </c>
      <c r="C6" s="795"/>
      <c r="D6" s="795"/>
      <c r="E6" s="511"/>
      <c r="F6" s="799" t="s">
        <v>245</v>
      </c>
      <c r="G6" s="799"/>
      <c r="H6" s="799"/>
      <c r="I6" s="512"/>
      <c r="J6" s="799" t="s">
        <v>246</v>
      </c>
      <c r="K6" s="799"/>
      <c r="L6" s="799"/>
      <c r="M6" s="512"/>
      <c r="N6" s="799" t="s">
        <v>247</v>
      </c>
      <c r="O6" s="799"/>
      <c r="P6" s="799"/>
      <c r="Q6" s="512"/>
      <c r="R6" s="799" t="s">
        <v>248</v>
      </c>
      <c r="S6" s="799"/>
      <c r="T6" s="799"/>
      <c r="U6" s="511"/>
      <c r="V6" s="795" t="s">
        <v>251</v>
      </c>
      <c r="W6" s="795"/>
      <c r="X6" s="795"/>
      <c r="Y6" s="101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06"/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1"/>
    </row>
    <row r="9" spans="1:25" s="555" customFormat="1" x14ac:dyDescent="0.2">
      <c r="A9" s="173" t="s">
        <v>0</v>
      </c>
      <c r="B9" s="554">
        <f>SUM(B10:B12)</f>
        <v>139225</v>
      </c>
      <c r="C9" s="554">
        <f t="shared" ref="C9:D9" si="0">SUM(C10:C12)</f>
        <v>70866</v>
      </c>
      <c r="D9" s="554">
        <f t="shared" si="0"/>
        <v>68359</v>
      </c>
      <c r="E9" s="554"/>
      <c r="F9" s="554">
        <f t="shared" ref="F9" si="1">SUM(F10:F12)</f>
        <v>652</v>
      </c>
      <c r="G9" s="554">
        <f t="shared" ref="G9" si="2">SUM(G10:G12)</f>
        <v>330</v>
      </c>
      <c r="H9" s="554">
        <f t="shared" ref="H9" si="3">SUM(H10:H12)</f>
        <v>322</v>
      </c>
      <c r="I9" s="554"/>
      <c r="J9" s="554">
        <f t="shared" ref="J9" si="4">SUM(J10:J12)</f>
        <v>1209</v>
      </c>
      <c r="K9" s="554">
        <f t="shared" ref="K9" si="5">SUM(K10:K12)</f>
        <v>643</v>
      </c>
      <c r="L9" s="554">
        <f t="shared" ref="L9" si="6">SUM(L10:L12)</f>
        <v>566</v>
      </c>
      <c r="M9" s="554"/>
      <c r="N9" s="554">
        <f t="shared" ref="N9" si="7">SUM(N10:N12)</f>
        <v>2435</v>
      </c>
      <c r="O9" s="554">
        <f t="shared" ref="O9" si="8">SUM(O10:O12)</f>
        <v>1211</v>
      </c>
      <c r="P9" s="554">
        <f t="shared" ref="P9" si="9">SUM(P10:P12)</f>
        <v>1224</v>
      </c>
      <c r="Q9" s="554"/>
      <c r="R9" s="554">
        <f t="shared" ref="R9" si="10">SUM(R10:R12)</f>
        <v>64865</v>
      </c>
      <c r="S9" s="554">
        <f t="shared" ref="S9" si="11">SUM(S10:S12)</f>
        <v>32807</v>
      </c>
      <c r="T9" s="554">
        <f t="shared" ref="T9" si="12">SUM(T10:T12)</f>
        <v>32058</v>
      </c>
      <c r="U9" s="554"/>
      <c r="V9" s="554">
        <f t="shared" ref="V9" si="13">SUM(V10:V12)</f>
        <v>70064</v>
      </c>
      <c r="W9" s="554">
        <f t="shared" ref="W9" si="14">SUM(W10:W12)</f>
        <v>35875</v>
      </c>
      <c r="X9" s="554">
        <f>SUM(X10:X12)</f>
        <v>34189</v>
      </c>
      <c r="Y9" s="156"/>
    </row>
    <row r="10" spans="1:25" x14ac:dyDescent="0.2">
      <c r="A10" s="184" t="s">
        <v>1</v>
      </c>
      <c r="B10" s="517">
        <f>+F10+J10+N10+R10+V10</f>
        <v>120644</v>
      </c>
      <c r="C10" s="517">
        <f>+G10+K10+O10+S10+W10</f>
        <v>61408</v>
      </c>
      <c r="D10" s="517">
        <f>+B10-C10</f>
        <v>59236</v>
      </c>
      <c r="E10" s="516"/>
      <c r="F10" s="516">
        <f>+F15+F20</f>
        <v>0</v>
      </c>
      <c r="G10" s="516">
        <f t="shared" ref="G10:I10" si="15">+G15+G20</f>
        <v>0</v>
      </c>
      <c r="H10" s="516">
        <f t="shared" si="15"/>
        <v>0</v>
      </c>
      <c r="I10" s="516">
        <f t="shared" si="15"/>
        <v>0</v>
      </c>
      <c r="J10" s="516">
        <f>+J15+J20</f>
        <v>2</v>
      </c>
      <c r="K10" s="516">
        <f t="shared" ref="K10:M10" si="16">+K15+K20</f>
        <v>0</v>
      </c>
      <c r="L10" s="516">
        <f t="shared" si="16"/>
        <v>2</v>
      </c>
      <c r="M10" s="516">
        <f t="shared" si="16"/>
        <v>0</v>
      </c>
      <c r="N10" s="516">
        <f>+N15+N20</f>
        <v>5</v>
      </c>
      <c r="O10" s="516">
        <f t="shared" ref="O10:Q10" si="17">+O15+O20</f>
        <v>1</v>
      </c>
      <c r="P10" s="516">
        <f t="shared" si="17"/>
        <v>4</v>
      </c>
      <c r="Q10" s="516">
        <f t="shared" si="17"/>
        <v>0</v>
      </c>
      <c r="R10" s="516">
        <f>+R15+R20</f>
        <v>58317</v>
      </c>
      <c r="S10" s="516">
        <f t="shared" ref="S10:U10" si="18">+S15+S20</f>
        <v>29521</v>
      </c>
      <c r="T10" s="516">
        <f t="shared" si="18"/>
        <v>28796</v>
      </c>
      <c r="U10" s="516">
        <f t="shared" si="18"/>
        <v>0</v>
      </c>
      <c r="V10" s="516">
        <f>+V15+V20</f>
        <v>62320</v>
      </c>
      <c r="W10" s="516">
        <f t="shared" ref="W10:X10" si="19">+W15+W20</f>
        <v>31886</v>
      </c>
      <c r="X10" s="516">
        <f t="shared" si="19"/>
        <v>30434</v>
      </c>
    </row>
    <row r="11" spans="1:25" x14ac:dyDescent="0.2">
      <c r="A11" s="184" t="s">
        <v>2</v>
      </c>
      <c r="B11" s="517">
        <f t="shared" ref="B11:B12" si="20">+F11+J11+N11+R11+V11</f>
        <v>17454</v>
      </c>
      <c r="C11" s="517">
        <f t="shared" ref="C11:C12" si="21">+G11+K11+O11+S11+W11</f>
        <v>8925</v>
      </c>
      <c r="D11" s="517">
        <f t="shared" ref="D11:D12" si="22">+B11-C11</f>
        <v>8529</v>
      </c>
      <c r="E11" s="516"/>
      <c r="F11" s="516">
        <f t="shared" ref="F11:I11" si="23">+F16+F21</f>
        <v>652</v>
      </c>
      <c r="G11" s="516">
        <f t="shared" si="23"/>
        <v>330</v>
      </c>
      <c r="H11" s="516">
        <f t="shared" si="23"/>
        <v>322</v>
      </c>
      <c r="I11" s="516">
        <f t="shared" si="23"/>
        <v>0</v>
      </c>
      <c r="J11" s="516">
        <f t="shared" ref="J11:X11" si="24">+J16+J21</f>
        <v>1202</v>
      </c>
      <c r="K11" s="516">
        <f t="shared" si="24"/>
        <v>640</v>
      </c>
      <c r="L11" s="516">
        <f t="shared" si="24"/>
        <v>562</v>
      </c>
      <c r="M11" s="516">
        <f t="shared" si="24"/>
        <v>0</v>
      </c>
      <c r="N11" s="516">
        <f t="shared" si="24"/>
        <v>2331</v>
      </c>
      <c r="O11" s="516">
        <f t="shared" si="24"/>
        <v>1162</v>
      </c>
      <c r="P11" s="516">
        <f t="shared" si="24"/>
        <v>1169</v>
      </c>
      <c r="Q11" s="516">
        <f t="shared" si="24"/>
        <v>0</v>
      </c>
      <c r="R11" s="516">
        <f t="shared" si="24"/>
        <v>6130</v>
      </c>
      <c r="S11" s="516">
        <f t="shared" si="24"/>
        <v>3088</v>
      </c>
      <c r="T11" s="516">
        <f t="shared" si="24"/>
        <v>3042</v>
      </c>
      <c r="U11" s="516">
        <f t="shared" si="24"/>
        <v>0</v>
      </c>
      <c r="V11" s="516">
        <f t="shared" si="24"/>
        <v>7139</v>
      </c>
      <c r="W11" s="516">
        <f t="shared" si="24"/>
        <v>3705</v>
      </c>
      <c r="X11" s="516">
        <f t="shared" si="24"/>
        <v>3434</v>
      </c>
    </row>
    <row r="12" spans="1:25" x14ac:dyDescent="0.2">
      <c r="A12" s="184" t="s">
        <v>211</v>
      </c>
      <c r="B12" s="517">
        <f t="shared" si="20"/>
        <v>1127</v>
      </c>
      <c r="C12" s="517">
        <f t="shared" si="21"/>
        <v>533</v>
      </c>
      <c r="D12" s="517">
        <f t="shared" si="22"/>
        <v>594</v>
      </c>
      <c r="E12" s="516"/>
      <c r="F12" s="516">
        <f>+F17</f>
        <v>0</v>
      </c>
      <c r="G12" s="516">
        <f t="shared" ref="G12:X12" si="25">+G17</f>
        <v>0</v>
      </c>
      <c r="H12" s="516">
        <f t="shared" si="25"/>
        <v>0</v>
      </c>
      <c r="I12" s="516">
        <f t="shared" si="25"/>
        <v>0</v>
      </c>
      <c r="J12" s="516">
        <f t="shared" si="25"/>
        <v>5</v>
      </c>
      <c r="K12" s="516">
        <f t="shared" si="25"/>
        <v>3</v>
      </c>
      <c r="L12" s="516">
        <f t="shared" si="25"/>
        <v>2</v>
      </c>
      <c r="M12" s="516">
        <f t="shared" si="25"/>
        <v>0</v>
      </c>
      <c r="N12" s="516">
        <f t="shared" si="25"/>
        <v>99</v>
      </c>
      <c r="O12" s="516">
        <f t="shared" si="25"/>
        <v>48</v>
      </c>
      <c r="P12" s="516">
        <f t="shared" si="25"/>
        <v>51</v>
      </c>
      <c r="Q12" s="516">
        <f t="shared" si="25"/>
        <v>0</v>
      </c>
      <c r="R12" s="516">
        <f t="shared" si="25"/>
        <v>418</v>
      </c>
      <c r="S12" s="516">
        <f t="shared" si="25"/>
        <v>198</v>
      </c>
      <c r="T12" s="516">
        <f t="shared" si="25"/>
        <v>220</v>
      </c>
      <c r="U12" s="516">
        <f t="shared" si="25"/>
        <v>0</v>
      </c>
      <c r="V12" s="516">
        <f t="shared" si="25"/>
        <v>605</v>
      </c>
      <c r="W12" s="516">
        <f t="shared" si="25"/>
        <v>284</v>
      </c>
      <c r="X12" s="516">
        <f t="shared" si="25"/>
        <v>321</v>
      </c>
    </row>
    <row r="13" spans="1:25" x14ac:dyDescent="0.2">
      <c r="B13" s="516"/>
      <c r="C13" s="516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16"/>
      <c r="W13" s="516"/>
      <c r="X13" s="516"/>
    </row>
    <row r="14" spans="1:25" s="555" customFormat="1" x14ac:dyDescent="0.2">
      <c r="A14" s="173" t="s">
        <v>214</v>
      </c>
      <c r="B14" s="554">
        <f>SUM(B15:B17)</f>
        <v>97943</v>
      </c>
      <c r="C14" s="554">
        <f t="shared" ref="C14:D14" si="26">SUM(C15:C17)</f>
        <v>49698</v>
      </c>
      <c r="D14" s="554">
        <f t="shared" si="26"/>
        <v>48245</v>
      </c>
      <c r="E14" s="554"/>
      <c r="F14" s="554">
        <f>SUM(F15:F17)</f>
        <v>633</v>
      </c>
      <c r="G14" s="554">
        <f t="shared" ref="G14" si="27">SUM(G15:G17)</f>
        <v>320</v>
      </c>
      <c r="H14" s="554">
        <f t="shared" ref="H14" si="28">SUM(H15:H17)</f>
        <v>313</v>
      </c>
      <c r="I14" s="554"/>
      <c r="J14" s="554">
        <f>SUM(J15:J17)</f>
        <v>1153</v>
      </c>
      <c r="K14" s="554">
        <f t="shared" ref="K14" si="29">SUM(K15:K17)</f>
        <v>607</v>
      </c>
      <c r="L14" s="554">
        <f t="shared" ref="L14" si="30">SUM(L15:L17)</f>
        <v>546</v>
      </c>
      <c r="M14" s="554"/>
      <c r="N14" s="554">
        <f>SUM(N15:N17)</f>
        <v>2301</v>
      </c>
      <c r="O14" s="554">
        <f t="shared" ref="O14" si="31">SUM(O15:O17)</f>
        <v>1139</v>
      </c>
      <c r="P14" s="554">
        <f t="shared" ref="P14" si="32">SUM(P15:P17)</f>
        <v>1162</v>
      </c>
      <c r="Q14" s="554"/>
      <c r="R14" s="554">
        <f>SUM(R15:R17)</f>
        <v>44897</v>
      </c>
      <c r="S14" s="554">
        <f t="shared" ref="S14" si="33">SUM(S15:S17)</f>
        <v>22576</v>
      </c>
      <c r="T14" s="554">
        <f t="shared" ref="T14" si="34">SUM(T15:T17)</f>
        <v>22321</v>
      </c>
      <c r="U14" s="554"/>
      <c r="V14" s="554">
        <f>SUM(V15:V17)</f>
        <v>48959</v>
      </c>
      <c r="W14" s="554">
        <f t="shared" ref="W14" si="35">SUM(W15:W17)</f>
        <v>25056</v>
      </c>
      <c r="X14" s="554">
        <f t="shared" ref="X14" si="36">SUM(X15:X17)</f>
        <v>23903</v>
      </c>
      <c r="Y14" s="156"/>
    </row>
    <row r="15" spans="1:25" x14ac:dyDescent="0.2">
      <c r="A15" s="184" t="s">
        <v>1</v>
      </c>
      <c r="B15" s="516">
        <v>80167</v>
      </c>
      <c r="C15" s="516">
        <v>40661</v>
      </c>
      <c r="D15" s="516">
        <v>39506</v>
      </c>
      <c r="E15" s="518"/>
      <c r="F15" s="518">
        <v>0</v>
      </c>
      <c r="G15" s="518">
        <v>0</v>
      </c>
      <c r="H15" s="518">
        <v>0</v>
      </c>
      <c r="I15" s="518"/>
      <c r="J15" s="518">
        <v>2</v>
      </c>
      <c r="K15" s="518">
        <v>0</v>
      </c>
      <c r="L15" s="518">
        <v>2</v>
      </c>
      <c r="M15" s="518"/>
      <c r="N15" s="518">
        <v>5</v>
      </c>
      <c r="O15" s="518">
        <v>1</v>
      </c>
      <c r="P15" s="518">
        <v>4</v>
      </c>
      <c r="Q15" s="518"/>
      <c r="R15" s="518">
        <v>38641</v>
      </c>
      <c r="S15" s="518">
        <v>19441</v>
      </c>
      <c r="T15" s="518">
        <v>19200</v>
      </c>
      <c r="U15" s="518"/>
      <c r="V15" s="518">
        <v>41519</v>
      </c>
      <c r="W15" s="518">
        <v>21219</v>
      </c>
      <c r="X15" s="518">
        <v>20300</v>
      </c>
    </row>
    <row r="16" spans="1:25" x14ac:dyDescent="0.2">
      <c r="A16" s="184" t="s">
        <v>2</v>
      </c>
      <c r="B16" s="516">
        <v>16649</v>
      </c>
      <c r="C16" s="516">
        <v>8504</v>
      </c>
      <c r="D16" s="516">
        <v>8145</v>
      </c>
      <c r="E16" s="518"/>
      <c r="F16" s="518">
        <v>633</v>
      </c>
      <c r="G16" s="518">
        <v>320</v>
      </c>
      <c r="H16" s="518">
        <v>313</v>
      </c>
      <c r="I16" s="518"/>
      <c r="J16" s="518">
        <v>1146</v>
      </c>
      <c r="K16" s="518">
        <v>604</v>
      </c>
      <c r="L16" s="518">
        <v>542</v>
      </c>
      <c r="M16" s="518"/>
      <c r="N16" s="518">
        <v>2197</v>
      </c>
      <c r="O16" s="518">
        <v>1090</v>
      </c>
      <c r="P16" s="518">
        <v>1107</v>
      </c>
      <c r="Q16" s="518"/>
      <c r="R16" s="518">
        <v>5838</v>
      </c>
      <c r="S16" s="518">
        <v>2937</v>
      </c>
      <c r="T16" s="518">
        <v>2901</v>
      </c>
      <c r="U16" s="518"/>
      <c r="V16" s="518">
        <v>6835</v>
      </c>
      <c r="W16" s="518">
        <v>3553</v>
      </c>
      <c r="X16" s="518">
        <v>3282</v>
      </c>
    </row>
    <row r="17" spans="1:25" x14ac:dyDescent="0.2">
      <c r="A17" s="184" t="s">
        <v>211</v>
      </c>
      <c r="B17" s="516">
        <v>1127</v>
      </c>
      <c r="C17" s="516">
        <v>533</v>
      </c>
      <c r="D17" s="516">
        <v>594</v>
      </c>
      <c r="E17" s="518"/>
      <c r="F17" s="518">
        <v>0</v>
      </c>
      <c r="G17" s="518">
        <v>0</v>
      </c>
      <c r="H17" s="518">
        <v>0</v>
      </c>
      <c r="I17" s="518"/>
      <c r="J17" s="518">
        <v>5</v>
      </c>
      <c r="K17" s="518">
        <v>3</v>
      </c>
      <c r="L17" s="518">
        <v>2</v>
      </c>
      <c r="M17" s="518"/>
      <c r="N17" s="518">
        <v>99</v>
      </c>
      <c r="O17" s="518">
        <v>48</v>
      </c>
      <c r="P17" s="518">
        <v>51</v>
      </c>
      <c r="Q17" s="518"/>
      <c r="R17" s="518">
        <v>418</v>
      </c>
      <c r="S17" s="518">
        <v>198</v>
      </c>
      <c r="T17" s="518">
        <v>220</v>
      </c>
      <c r="U17" s="518"/>
      <c r="V17" s="518">
        <v>605</v>
      </c>
      <c r="W17" s="518">
        <v>284</v>
      </c>
      <c r="X17" s="518">
        <v>321</v>
      </c>
    </row>
    <row r="18" spans="1:25" x14ac:dyDescent="0.2">
      <c r="B18" s="518"/>
      <c r="C18" s="518"/>
      <c r="D18" s="518"/>
      <c r="E18" s="518"/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18"/>
    </row>
    <row r="19" spans="1:25" s="555" customFormat="1" x14ac:dyDescent="0.2">
      <c r="A19" s="175" t="s">
        <v>213</v>
      </c>
      <c r="B19" s="554">
        <f>SUM(B20:B22)</f>
        <v>41282</v>
      </c>
      <c r="C19" s="554">
        <f t="shared" ref="C19" si="37">SUM(C20:C22)</f>
        <v>21168</v>
      </c>
      <c r="D19" s="554">
        <f t="shared" ref="D19" si="38">SUM(D20:D22)</f>
        <v>20114</v>
      </c>
      <c r="E19" s="554"/>
      <c r="F19" s="554">
        <f>SUM(F20:F22)</f>
        <v>19</v>
      </c>
      <c r="G19" s="554">
        <f t="shared" ref="G19" si="39">SUM(G20:G22)</f>
        <v>10</v>
      </c>
      <c r="H19" s="554">
        <f t="shared" ref="H19" si="40">SUM(H20:H22)</f>
        <v>9</v>
      </c>
      <c r="I19" s="554"/>
      <c r="J19" s="554">
        <f>SUM(J20:J22)</f>
        <v>56</v>
      </c>
      <c r="K19" s="554">
        <f t="shared" ref="K19" si="41">SUM(K20:K22)</f>
        <v>36</v>
      </c>
      <c r="L19" s="554">
        <f t="shared" ref="L19" si="42">SUM(L20:L22)</f>
        <v>20</v>
      </c>
      <c r="M19" s="554"/>
      <c r="N19" s="554">
        <f>SUM(N20:N22)</f>
        <v>134</v>
      </c>
      <c r="O19" s="554">
        <f t="shared" ref="O19" si="43">SUM(O20:O22)</f>
        <v>72</v>
      </c>
      <c r="P19" s="554">
        <f t="shared" ref="P19" si="44">SUM(P20:P22)</f>
        <v>62</v>
      </c>
      <c r="Q19" s="554"/>
      <c r="R19" s="554">
        <f>SUM(R20:R22)</f>
        <v>19968</v>
      </c>
      <c r="S19" s="554">
        <f t="shared" ref="S19" si="45">SUM(S20:S22)</f>
        <v>10231</v>
      </c>
      <c r="T19" s="554">
        <f t="shared" ref="T19" si="46">SUM(T20:T22)</f>
        <v>9737</v>
      </c>
      <c r="U19" s="554"/>
      <c r="V19" s="554">
        <f>SUM(V20:V22)</f>
        <v>21105</v>
      </c>
      <c r="W19" s="554">
        <f t="shared" ref="W19" si="47">SUM(W20:W22)</f>
        <v>10819</v>
      </c>
      <c r="X19" s="554">
        <f t="shared" ref="X19" si="48">SUM(X20:X22)</f>
        <v>10286</v>
      </c>
      <c r="Y19" s="156"/>
    </row>
    <row r="20" spans="1:25" x14ac:dyDescent="0.2">
      <c r="A20" s="186" t="s">
        <v>1</v>
      </c>
      <c r="B20" s="518">
        <v>40477</v>
      </c>
      <c r="C20" s="518">
        <v>20747</v>
      </c>
      <c r="D20" s="518">
        <v>19730</v>
      </c>
      <c r="E20" s="518"/>
      <c r="F20" s="518">
        <v>0</v>
      </c>
      <c r="G20" s="518">
        <v>0</v>
      </c>
      <c r="H20" s="518">
        <v>0</v>
      </c>
      <c r="I20" s="518"/>
      <c r="J20" s="518">
        <v>0</v>
      </c>
      <c r="K20" s="518">
        <v>0</v>
      </c>
      <c r="L20" s="518">
        <v>0</v>
      </c>
      <c r="M20" s="518"/>
      <c r="N20" s="518">
        <v>0</v>
      </c>
      <c r="O20" s="518">
        <v>0</v>
      </c>
      <c r="P20" s="518">
        <v>0</v>
      </c>
      <c r="Q20" s="518"/>
      <c r="R20" s="518">
        <v>19676</v>
      </c>
      <c r="S20" s="518">
        <v>10080</v>
      </c>
      <c r="T20" s="518">
        <v>9596</v>
      </c>
      <c r="U20" s="518"/>
      <c r="V20" s="518">
        <v>20801</v>
      </c>
      <c r="W20" s="518">
        <v>10667</v>
      </c>
      <c r="X20" s="518">
        <v>10134</v>
      </c>
    </row>
    <row r="21" spans="1:25" x14ac:dyDescent="0.2">
      <c r="A21" s="186" t="s">
        <v>2</v>
      </c>
      <c r="B21" s="518">
        <v>805</v>
      </c>
      <c r="C21" s="518">
        <v>421</v>
      </c>
      <c r="D21" s="518">
        <v>384</v>
      </c>
      <c r="E21" s="518"/>
      <c r="F21" s="518">
        <v>19</v>
      </c>
      <c r="G21" s="518">
        <v>10</v>
      </c>
      <c r="H21" s="518">
        <v>9</v>
      </c>
      <c r="I21" s="518"/>
      <c r="J21" s="518">
        <v>56</v>
      </c>
      <c r="K21" s="518">
        <v>36</v>
      </c>
      <c r="L21" s="518">
        <v>20</v>
      </c>
      <c r="M21" s="518"/>
      <c r="N21" s="518">
        <v>134</v>
      </c>
      <c r="O21" s="518">
        <v>72</v>
      </c>
      <c r="P21" s="518">
        <v>62</v>
      </c>
      <c r="Q21" s="518"/>
      <c r="R21" s="518">
        <v>292</v>
      </c>
      <c r="S21" s="518">
        <v>151</v>
      </c>
      <c r="T21" s="518">
        <v>141</v>
      </c>
      <c r="U21" s="518"/>
      <c r="V21" s="518">
        <v>304</v>
      </c>
      <c r="W21" s="518">
        <v>152</v>
      </c>
      <c r="X21" s="518">
        <v>152</v>
      </c>
    </row>
    <row r="22" spans="1:25" ht="13.5" thickBot="1" x14ac:dyDescent="0.25">
      <c r="A22" s="185" t="s">
        <v>211</v>
      </c>
      <c r="B22" s="519" t="s">
        <v>8</v>
      </c>
      <c r="C22" s="519" t="s">
        <v>8</v>
      </c>
      <c r="D22" s="519" t="s">
        <v>8</v>
      </c>
      <c r="E22" s="520"/>
      <c r="F22" s="519" t="s">
        <v>8</v>
      </c>
      <c r="G22" s="519" t="s">
        <v>8</v>
      </c>
      <c r="H22" s="519" t="s">
        <v>8</v>
      </c>
      <c r="I22" s="520"/>
      <c r="J22" s="519" t="s">
        <v>8</v>
      </c>
      <c r="K22" s="519" t="s">
        <v>8</v>
      </c>
      <c r="L22" s="519" t="s">
        <v>8</v>
      </c>
      <c r="M22" s="520"/>
      <c r="N22" s="519" t="s">
        <v>8</v>
      </c>
      <c r="O22" s="519" t="s">
        <v>8</v>
      </c>
      <c r="P22" s="519" t="s">
        <v>8</v>
      </c>
      <c r="Q22" s="520"/>
      <c r="R22" s="519" t="s">
        <v>8</v>
      </c>
      <c r="S22" s="519" t="s">
        <v>8</v>
      </c>
      <c r="T22" s="519" t="s">
        <v>8</v>
      </c>
      <c r="U22" s="520"/>
      <c r="V22" s="519" t="s">
        <v>8</v>
      </c>
      <c r="W22" s="519" t="s">
        <v>8</v>
      </c>
      <c r="X22" s="519" t="s">
        <v>8</v>
      </c>
    </row>
    <row r="23" spans="1:25" ht="15" customHeight="1" x14ac:dyDescent="0.2">
      <c r="A23" s="35" t="s">
        <v>24</v>
      </c>
    </row>
  </sheetData>
  <mergeCells count="12">
    <mergeCell ref="B6:D6"/>
    <mergeCell ref="A1:X1"/>
    <mergeCell ref="A2:X2"/>
    <mergeCell ref="A3:X3"/>
    <mergeCell ref="A4:X4"/>
    <mergeCell ref="F6:H6"/>
    <mergeCell ref="J6:L6"/>
    <mergeCell ref="N6:P6"/>
    <mergeCell ref="R6:T6"/>
    <mergeCell ref="F5:T5"/>
    <mergeCell ref="V6:X6"/>
    <mergeCell ref="A5:A7"/>
  </mergeCells>
  <conditionalFormatting sqref="B9:X22">
    <cfRule type="cellIs" dxfId="999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4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9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8.125" style="168" bestFit="1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90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101"/>
    </row>
    <row r="6" spans="1:25" ht="17.25" customHeight="1" x14ac:dyDescent="0.2">
      <c r="A6" s="800" t="s">
        <v>49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509"/>
      <c r="V6" s="536"/>
      <c r="W6" s="511"/>
      <c r="X6" s="511"/>
      <c r="Y6" s="102"/>
    </row>
    <row r="7" spans="1:25" s="169" customFormat="1" ht="17.25" customHeight="1" x14ac:dyDescent="0.2">
      <c r="A7" s="800"/>
      <c r="B7" s="795" t="s">
        <v>0</v>
      </c>
      <c r="C7" s="795"/>
      <c r="D7" s="795"/>
      <c r="E7" s="511"/>
      <c r="F7" s="799" t="s">
        <v>245</v>
      </c>
      <c r="G7" s="799"/>
      <c r="H7" s="799"/>
      <c r="I7" s="512"/>
      <c r="J7" s="799" t="s">
        <v>246</v>
      </c>
      <c r="K7" s="799"/>
      <c r="L7" s="799"/>
      <c r="M7" s="512"/>
      <c r="N7" s="799" t="s">
        <v>247</v>
      </c>
      <c r="O7" s="799"/>
      <c r="P7" s="799"/>
      <c r="Q7" s="512"/>
      <c r="R7" s="799" t="s">
        <v>248</v>
      </c>
      <c r="S7" s="799"/>
      <c r="T7" s="799"/>
      <c r="U7" s="511"/>
      <c r="V7" s="795" t="s">
        <v>251</v>
      </c>
      <c r="W7" s="795"/>
      <c r="X7" s="795"/>
      <c r="Y7" s="4"/>
    </row>
    <row r="8" spans="1:25" s="169" customFormat="1" ht="27.75" customHeight="1" x14ac:dyDescent="0.2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1"/>
    </row>
    <row r="9" spans="1:25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1"/>
    </row>
    <row r="10" spans="1:25" s="555" customFormat="1" x14ac:dyDescent="0.2">
      <c r="A10" s="55" t="s">
        <v>0</v>
      </c>
      <c r="B10" s="554">
        <f>SUM(B12:B38)</f>
        <v>139225</v>
      </c>
      <c r="C10" s="554">
        <f>SUM(C12:C38)</f>
        <v>70866</v>
      </c>
      <c r="D10" s="554">
        <f>SUM(D12:D38)</f>
        <v>68359</v>
      </c>
      <c r="E10" s="554"/>
      <c r="F10" s="554">
        <f>SUM(F12:F38)</f>
        <v>652</v>
      </c>
      <c r="G10" s="554">
        <f>SUM(G12:G38)</f>
        <v>330</v>
      </c>
      <c r="H10" s="554">
        <f>SUM(H12:H38)</f>
        <v>322</v>
      </c>
      <c r="I10" s="554"/>
      <c r="J10" s="554">
        <f>SUM(J12:J38)</f>
        <v>1209</v>
      </c>
      <c r="K10" s="554">
        <f>SUM(K12:K38)</f>
        <v>643</v>
      </c>
      <c r="L10" s="554">
        <f>SUM(L12:L38)</f>
        <v>566</v>
      </c>
      <c r="M10" s="554"/>
      <c r="N10" s="554">
        <f>SUM(N12:N38)</f>
        <v>2435</v>
      </c>
      <c r="O10" s="554">
        <f>SUM(O12:O38)</f>
        <v>1211</v>
      </c>
      <c r="P10" s="554">
        <f>SUM(P12:P38)</f>
        <v>1224</v>
      </c>
      <c r="Q10" s="554"/>
      <c r="R10" s="554">
        <f>SUM(R12:R38)</f>
        <v>64865</v>
      </c>
      <c r="S10" s="554">
        <f>SUM(S12:S38)</f>
        <v>32807</v>
      </c>
      <c r="T10" s="554">
        <f>SUM(T12:T38)</f>
        <v>32058</v>
      </c>
      <c r="U10" s="554"/>
      <c r="V10" s="554">
        <f>SUM(V12:V38)</f>
        <v>70064</v>
      </c>
      <c r="W10" s="554">
        <f>SUM(W12:W38)</f>
        <v>35875</v>
      </c>
      <c r="X10" s="554">
        <f>SUM(X12:X38)</f>
        <v>34189</v>
      </c>
      <c r="Y10" s="156"/>
    </row>
    <row r="11" spans="1:25" x14ac:dyDescent="0.2">
      <c r="A11" s="56"/>
      <c r="B11" s="524"/>
      <c r="C11" s="524"/>
      <c r="D11" s="524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</row>
    <row r="12" spans="1:25" x14ac:dyDescent="0.2">
      <c r="A12" s="54" t="s">
        <v>54</v>
      </c>
      <c r="B12" s="524">
        <f>+F12+J12+N12+R12+V12</f>
        <v>8602</v>
      </c>
      <c r="C12" s="524">
        <f>+G12+K12+O12+S12+W12</f>
        <v>4325</v>
      </c>
      <c r="D12" s="524">
        <f>+B12-C12</f>
        <v>4277</v>
      </c>
      <c r="E12" s="537"/>
      <c r="F12" s="537">
        <v>89</v>
      </c>
      <c r="G12" s="537">
        <v>42</v>
      </c>
      <c r="H12" s="537">
        <v>47</v>
      </c>
      <c r="I12" s="537"/>
      <c r="J12" s="537">
        <v>154</v>
      </c>
      <c r="K12" s="537">
        <v>76</v>
      </c>
      <c r="L12" s="537">
        <v>78</v>
      </c>
      <c r="M12" s="537"/>
      <c r="N12" s="537">
        <v>383</v>
      </c>
      <c r="O12" s="537">
        <v>192</v>
      </c>
      <c r="P12" s="537">
        <v>191</v>
      </c>
      <c r="Q12" s="537"/>
      <c r="R12" s="537">
        <v>3830</v>
      </c>
      <c r="S12" s="537">
        <v>1907</v>
      </c>
      <c r="T12" s="537">
        <v>1923</v>
      </c>
      <c r="U12" s="537"/>
      <c r="V12" s="537">
        <v>4146</v>
      </c>
      <c r="W12" s="537">
        <v>2108</v>
      </c>
      <c r="X12" s="537">
        <v>2038</v>
      </c>
    </row>
    <row r="13" spans="1:25" x14ac:dyDescent="0.2">
      <c r="A13" s="54" t="s">
        <v>61</v>
      </c>
      <c r="B13" s="524">
        <f t="shared" ref="B13:B38" si="0">+F13+J13+N13+R13+V13</f>
        <v>8908</v>
      </c>
      <c r="C13" s="524">
        <f t="shared" ref="C13:C38" si="1">+G13+K13+O13+S13+W13</f>
        <v>4569</v>
      </c>
      <c r="D13" s="524">
        <f t="shared" ref="D13:D38" si="2">+B13-C13</f>
        <v>4339</v>
      </c>
      <c r="E13" s="537"/>
      <c r="F13" s="537">
        <v>147</v>
      </c>
      <c r="G13" s="537">
        <v>79</v>
      </c>
      <c r="H13" s="537">
        <v>68</v>
      </c>
      <c r="I13" s="537"/>
      <c r="J13" s="537">
        <v>198</v>
      </c>
      <c r="K13" s="537">
        <v>116</v>
      </c>
      <c r="L13" s="537">
        <v>82</v>
      </c>
      <c r="M13" s="537"/>
      <c r="N13" s="537">
        <v>489</v>
      </c>
      <c r="O13" s="537">
        <v>235</v>
      </c>
      <c r="P13" s="537">
        <v>254</v>
      </c>
      <c r="Q13" s="537"/>
      <c r="R13" s="537">
        <v>3760</v>
      </c>
      <c r="S13" s="537">
        <v>1887</v>
      </c>
      <c r="T13" s="537">
        <v>1873</v>
      </c>
      <c r="U13" s="537"/>
      <c r="V13" s="537">
        <v>4314</v>
      </c>
      <c r="W13" s="537">
        <v>2252</v>
      </c>
      <c r="X13" s="537">
        <v>2062</v>
      </c>
    </row>
    <row r="14" spans="1:25" x14ac:dyDescent="0.2">
      <c r="A14" s="54" t="s">
        <v>31</v>
      </c>
      <c r="B14" s="524">
        <f t="shared" si="0"/>
        <v>7729</v>
      </c>
      <c r="C14" s="524">
        <f t="shared" si="1"/>
        <v>3920</v>
      </c>
      <c r="D14" s="524">
        <f t="shared" si="2"/>
        <v>3809</v>
      </c>
      <c r="E14" s="537"/>
      <c r="F14" s="537">
        <v>105</v>
      </c>
      <c r="G14" s="537">
        <v>54</v>
      </c>
      <c r="H14" s="537">
        <v>51</v>
      </c>
      <c r="I14" s="537"/>
      <c r="J14" s="537">
        <v>183</v>
      </c>
      <c r="K14" s="537">
        <v>92</v>
      </c>
      <c r="L14" s="537">
        <v>91</v>
      </c>
      <c r="M14" s="537"/>
      <c r="N14" s="537">
        <v>309</v>
      </c>
      <c r="O14" s="537">
        <v>163</v>
      </c>
      <c r="P14" s="537">
        <v>146</v>
      </c>
      <c r="Q14" s="537"/>
      <c r="R14" s="537">
        <v>3322</v>
      </c>
      <c r="S14" s="537">
        <v>1690</v>
      </c>
      <c r="T14" s="537">
        <v>1632</v>
      </c>
      <c r="U14" s="537"/>
      <c r="V14" s="537">
        <v>3810</v>
      </c>
      <c r="W14" s="537">
        <v>1921</v>
      </c>
      <c r="X14" s="537">
        <v>1889</v>
      </c>
    </row>
    <row r="15" spans="1:25" x14ac:dyDescent="0.2">
      <c r="A15" s="54" t="s">
        <v>62</v>
      </c>
      <c r="B15" s="524">
        <f t="shared" si="0"/>
        <v>7527</v>
      </c>
      <c r="C15" s="524">
        <f t="shared" si="1"/>
        <v>3806</v>
      </c>
      <c r="D15" s="524">
        <f t="shared" si="2"/>
        <v>3721</v>
      </c>
      <c r="E15" s="537"/>
      <c r="F15" s="537">
        <v>1</v>
      </c>
      <c r="G15" s="537">
        <v>0</v>
      </c>
      <c r="H15" s="537">
        <v>1</v>
      </c>
      <c r="I15" s="537"/>
      <c r="J15" s="537">
        <v>18</v>
      </c>
      <c r="K15" s="537">
        <v>13</v>
      </c>
      <c r="L15" s="537">
        <v>5</v>
      </c>
      <c r="M15" s="537"/>
      <c r="N15" s="537">
        <v>30</v>
      </c>
      <c r="O15" s="537">
        <v>17</v>
      </c>
      <c r="P15" s="537">
        <v>13</v>
      </c>
      <c r="Q15" s="537"/>
      <c r="R15" s="537">
        <v>3660</v>
      </c>
      <c r="S15" s="537">
        <v>1850</v>
      </c>
      <c r="T15" s="537">
        <v>1810</v>
      </c>
      <c r="U15" s="537"/>
      <c r="V15" s="537">
        <v>3818</v>
      </c>
      <c r="W15" s="537">
        <v>1926</v>
      </c>
      <c r="X15" s="537">
        <v>1892</v>
      </c>
    </row>
    <row r="16" spans="1:25" x14ac:dyDescent="0.2">
      <c r="A16" s="54" t="s">
        <v>63</v>
      </c>
      <c r="B16" s="524">
        <f t="shared" si="0"/>
        <v>1876</v>
      </c>
      <c r="C16" s="524">
        <f t="shared" si="1"/>
        <v>979</v>
      </c>
      <c r="D16" s="524">
        <f t="shared" si="2"/>
        <v>897</v>
      </c>
      <c r="E16" s="538"/>
      <c r="F16" s="538">
        <v>1</v>
      </c>
      <c r="G16" s="538">
        <v>0</v>
      </c>
      <c r="H16" s="538">
        <v>1</v>
      </c>
      <c r="I16" s="538"/>
      <c r="J16" s="538">
        <v>7</v>
      </c>
      <c r="K16" s="538">
        <v>3</v>
      </c>
      <c r="L16" s="538">
        <v>4</v>
      </c>
      <c r="M16" s="538"/>
      <c r="N16" s="538">
        <v>17</v>
      </c>
      <c r="O16" s="538">
        <v>10</v>
      </c>
      <c r="P16" s="538">
        <v>7</v>
      </c>
      <c r="Q16" s="538"/>
      <c r="R16" s="538">
        <v>926</v>
      </c>
      <c r="S16" s="538">
        <v>484</v>
      </c>
      <c r="T16" s="538">
        <v>442</v>
      </c>
      <c r="U16" s="538"/>
      <c r="V16" s="538">
        <v>925</v>
      </c>
      <c r="W16" s="538">
        <v>482</v>
      </c>
      <c r="X16" s="538">
        <v>443</v>
      </c>
    </row>
    <row r="17" spans="1:24" x14ac:dyDescent="0.2">
      <c r="A17" s="54" t="s">
        <v>64</v>
      </c>
      <c r="B17" s="524">
        <f t="shared" si="0"/>
        <v>4401</v>
      </c>
      <c r="C17" s="524">
        <f t="shared" si="1"/>
        <v>2209</v>
      </c>
      <c r="D17" s="524">
        <f t="shared" si="2"/>
        <v>2192</v>
      </c>
      <c r="E17" s="538"/>
      <c r="F17" s="538">
        <v>4</v>
      </c>
      <c r="G17" s="538">
        <v>3</v>
      </c>
      <c r="H17" s="538">
        <v>1</v>
      </c>
      <c r="I17" s="538"/>
      <c r="J17" s="538">
        <v>0</v>
      </c>
      <c r="K17" s="538">
        <v>0</v>
      </c>
      <c r="L17" s="538">
        <v>0</v>
      </c>
      <c r="M17" s="538"/>
      <c r="N17" s="538">
        <v>1</v>
      </c>
      <c r="O17" s="538">
        <v>1</v>
      </c>
      <c r="P17" s="538">
        <v>0</v>
      </c>
      <c r="Q17" s="538"/>
      <c r="R17" s="538">
        <v>2132</v>
      </c>
      <c r="S17" s="538">
        <v>1072</v>
      </c>
      <c r="T17" s="538">
        <v>1060</v>
      </c>
      <c r="U17" s="538"/>
      <c r="V17" s="538">
        <v>2264</v>
      </c>
      <c r="W17" s="538">
        <v>1133</v>
      </c>
      <c r="X17" s="538">
        <v>1131</v>
      </c>
    </row>
    <row r="18" spans="1:24" x14ac:dyDescent="0.2">
      <c r="A18" s="54" t="s">
        <v>84</v>
      </c>
      <c r="B18" s="524">
        <f t="shared" si="0"/>
        <v>1091</v>
      </c>
      <c r="C18" s="524">
        <f t="shared" si="1"/>
        <v>559</v>
      </c>
      <c r="D18" s="524">
        <f t="shared" si="2"/>
        <v>532</v>
      </c>
      <c r="E18" s="538"/>
      <c r="F18" s="538">
        <v>0</v>
      </c>
      <c r="G18" s="538">
        <v>0</v>
      </c>
      <c r="H18" s="538">
        <v>0</v>
      </c>
      <c r="I18" s="538"/>
      <c r="J18" s="538">
        <v>0</v>
      </c>
      <c r="K18" s="538">
        <v>0</v>
      </c>
      <c r="L18" s="538">
        <v>0</v>
      </c>
      <c r="M18" s="538"/>
      <c r="N18" s="538">
        <v>0</v>
      </c>
      <c r="O18" s="538">
        <v>0</v>
      </c>
      <c r="P18" s="538">
        <v>0</v>
      </c>
      <c r="Q18" s="538"/>
      <c r="R18" s="538">
        <v>546</v>
      </c>
      <c r="S18" s="538">
        <v>281</v>
      </c>
      <c r="T18" s="538">
        <v>265</v>
      </c>
      <c r="U18" s="538"/>
      <c r="V18" s="538">
        <v>545</v>
      </c>
      <c r="W18" s="538">
        <v>278</v>
      </c>
      <c r="X18" s="538">
        <v>267</v>
      </c>
    </row>
    <row r="19" spans="1:24" x14ac:dyDescent="0.2">
      <c r="A19" s="54" t="s">
        <v>55</v>
      </c>
      <c r="B19" s="524">
        <f t="shared" si="0"/>
        <v>13211</v>
      </c>
      <c r="C19" s="524">
        <f t="shared" si="1"/>
        <v>6670</v>
      </c>
      <c r="D19" s="524">
        <f t="shared" si="2"/>
        <v>6541</v>
      </c>
      <c r="E19" s="538"/>
      <c r="F19" s="538">
        <v>76</v>
      </c>
      <c r="G19" s="538">
        <v>36</v>
      </c>
      <c r="H19" s="538">
        <v>40</v>
      </c>
      <c r="I19" s="538"/>
      <c r="J19" s="538">
        <v>132</v>
      </c>
      <c r="K19" s="538">
        <v>69</v>
      </c>
      <c r="L19" s="538">
        <v>63</v>
      </c>
      <c r="M19" s="538"/>
      <c r="N19" s="538">
        <v>286</v>
      </c>
      <c r="O19" s="538">
        <v>140</v>
      </c>
      <c r="P19" s="538">
        <v>146</v>
      </c>
      <c r="Q19" s="538"/>
      <c r="R19" s="538">
        <v>6172</v>
      </c>
      <c r="S19" s="538">
        <v>3071</v>
      </c>
      <c r="T19" s="538">
        <v>3101</v>
      </c>
      <c r="U19" s="538"/>
      <c r="V19" s="538">
        <v>6545</v>
      </c>
      <c r="W19" s="538">
        <v>3354</v>
      </c>
      <c r="X19" s="538">
        <v>3191</v>
      </c>
    </row>
    <row r="20" spans="1:24" x14ac:dyDescent="0.2">
      <c r="A20" s="54" t="s">
        <v>65</v>
      </c>
      <c r="B20" s="524">
        <f t="shared" si="0"/>
        <v>5805</v>
      </c>
      <c r="C20" s="524">
        <f t="shared" si="1"/>
        <v>2953</v>
      </c>
      <c r="D20" s="524">
        <f t="shared" si="2"/>
        <v>2852</v>
      </c>
      <c r="E20" s="537"/>
      <c r="F20" s="537">
        <v>33</v>
      </c>
      <c r="G20" s="537">
        <v>17</v>
      </c>
      <c r="H20" s="537">
        <v>16</v>
      </c>
      <c r="I20" s="537"/>
      <c r="J20" s="537">
        <v>47</v>
      </c>
      <c r="K20" s="537">
        <v>27</v>
      </c>
      <c r="L20" s="537">
        <v>20</v>
      </c>
      <c r="M20" s="537"/>
      <c r="N20" s="537">
        <v>86</v>
      </c>
      <c r="O20" s="537">
        <v>44</v>
      </c>
      <c r="P20" s="537">
        <v>42</v>
      </c>
      <c r="Q20" s="537"/>
      <c r="R20" s="537">
        <v>2722</v>
      </c>
      <c r="S20" s="537">
        <v>1407</v>
      </c>
      <c r="T20" s="537">
        <v>1315</v>
      </c>
      <c r="U20" s="537"/>
      <c r="V20" s="537">
        <v>2917</v>
      </c>
      <c r="W20" s="537">
        <v>1458</v>
      </c>
      <c r="X20" s="537">
        <v>1459</v>
      </c>
    </row>
    <row r="21" spans="1:24" x14ac:dyDescent="0.2">
      <c r="A21" s="54" t="s">
        <v>66</v>
      </c>
      <c r="B21" s="524">
        <f t="shared" si="0"/>
        <v>8039</v>
      </c>
      <c r="C21" s="524">
        <f t="shared" si="1"/>
        <v>4115</v>
      </c>
      <c r="D21" s="524">
        <f t="shared" si="2"/>
        <v>3924</v>
      </c>
      <c r="E21" s="538"/>
      <c r="F21" s="538">
        <v>0</v>
      </c>
      <c r="G21" s="538">
        <v>0</v>
      </c>
      <c r="H21" s="538">
        <v>0</v>
      </c>
      <c r="I21" s="538"/>
      <c r="J21" s="538">
        <v>4</v>
      </c>
      <c r="K21" s="538">
        <v>2</v>
      </c>
      <c r="L21" s="538">
        <v>2</v>
      </c>
      <c r="M21" s="538"/>
      <c r="N21" s="538">
        <v>19</v>
      </c>
      <c r="O21" s="538">
        <v>8</v>
      </c>
      <c r="P21" s="538">
        <v>11</v>
      </c>
      <c r="Q21" s="538"/>
      <c r="R21" s="538">
        <v>3871</v>
      </c>
      <c r="S21" s="538">
        <v>1996</v>
      </c>
      <c r="T21" s="538">
        <v>1875</v>
      </c>
      <c r="U21" s="538"/>
      <c r="V21" s="538">
        <v>4145</v>
      </c>
      <c r="W21" s="538">
        <v>2109</v>
      </c>
      <c r="X21" s="538">
        <v>2036</v>
      </c>
    </row>
    <row r="22" spans="1:24" x14ac:dyDescent="0.2">
      <c r="A22" s="54" t="s">
        <v>67</v>
      </c>
      <c r="B22" s="524">
        <f t="shared" si="0"/>
        <v>2757</v>
      </c>
      <c r="C22" s="524">
        <f t="shared" si="1"/>
        <v>1455</v>
      </c>
      <c r="D22" s="524">
        <f t="shared" si="2"/>
        <v>1302</v>
      </c>
      <c r="E22" s="538"/>
      <c r="F22" s="538">
        <v>0</v>
      </c>
      <c r="G22" s="538">
        <v>0</v>
      </c>
      <c r="H22" s="538">
        <v>0</v>
      </c>
      <c r="I22" s="538"/>
      <c r="J22" s="538">
        <v>0</v>
      </c>
      <c r="K22" s="538">
        <v>0</v>
      </c>
      <c r="L22" s="538">
        <v>0</v>
      </c>
      <c r="M22" s="538"/>
      <c r="N22" s="538">
        <v>0</v>
      </c>
      <c r="O22" s="538">
        <v>0</v>
      </c>
      <c r="P22" s="538">
        <v>0</v>
      </c>
      <c r="Q22" s="538"/>
      <c r="R22" s="538">
        <v>1339</v>
      </c>
      <c r="S22" s="538">
        <v>690</v>
      </c>
      <c r="T22" s="538">
        <v>649</v>
      </c>
      <c r="U22" s="538"/>
      <c r="V22" s="538">
        <v>1418</v>
      </c>
      <c r="W22" s="538">
        <v>765</v>
      </c>
      <c r="X22" s="538">
        <v>653</v>
      </c>
    </row>
    <row r="23" spans="1:24" x14ac:dyDescent="0.2">
      <c r="A23" s="53" t="s">
        <v>32</v>
      </c>
      <c r="B23" s="524">
        <f t="shared" si="0"/>
        <v>11205</v>
      </c>
      <c r="C23" s="524">
        <f t="shared" si="1"/>
        <v>5634</v>
      </c>
      <c r="D23" s="524">
        <f t="shared" si="2"/>
        <v>5571</v>
      </c>
      <c r="E23" s="524"/>
      <c r="F23" s="539">
        <v>29</v>
      </c>
      <c r="G23" s="539">
        <v>11</v>
      </c>
      <c r="H23" s="539">
        <v>18</v>
      </c>
      <c r="I23" s="524"/>
      <c r="J23" s="539">
        <v>83</v>
      </c>
      <c r="K23" s="539">
        <v>40</v>
      </c>
      <c r="L23" s="539">
        <v>43</v>
      </c>
      <c r="M23" s="524"/>
      <c r="N23" s="539">
        <v>169</v>
      </c>
      <c r="O23" s="539">
        <v>86</v>
      </c>
      <c r="P23" s="539">
        <v>83</v>
      </c>
      <c r="Q23" s="524"/>
      <c r="R23" s="539">
        <v>5333</v>
      </c>
      <c r="S23" s="539">
        <v>2651</v>
      </c>
      <c r="T23" s="539">
        <v>2682</v>
      </c>
      <c r="U23" s="524"/>
      <c r="V23" s="539">
        <v>5591</v>
      </c>
      <c r="W23" s="539">
        <v>2846</v>
      </c>
      <c r="X23" s="539">
        <v>2745</v>
      </c>
    </row>
    <row r="24" spans="1:24" x14ac:dyDescent="0.2">
      <c r="A24" s="54" t="s">
        <v>68</v>
      </c>
      <c r="B24" s="524">
        <f t="shared" si="0"/>
        <v>2844</v>
      </c>
      <c r="C24" s="524">
        <f t="shared" si="1"/>
        <v>1461</v>
      </c>
      <c r="D24" s="524">
        <f t="shared" si="2"/>
        <v>1383</v>
      </c>
      <c r="E24" s="524"/>
      <c r="F24" s="524">
        <v>0</v>
      </c>
      <c r="G24" s="524">
        <v>0</v>
      </c>
      <c r="H24" s="524">
        <v>0</v>
      </c>
      <c r="I24" s="524"/>
      <c r="J24" s="524">
        <v>0</v>
      </c>
      <c r="K24" s="524">
        <v>0</v>
      </c>
      <c r="L24" s="524">
        <v>0</v>
      </c>
      <c r="M24" s="524"/>
      <c r="N24" s="524">
        <v>18</v>
      </c>
      <c r="O24" s="524">
        <v>8</v>
      </c>
      <c r="P24" s="524">
        <v>10</v>
      </c>
      <c r="Q24" s="524"/>
      <c r="R24" s="524">
        <v>1350</v>
      </c>
      <c r="S24" s="524">
        <v>706</v>
      </c>
      <c r="T24" s="524">
        <v>644</v>
      </c>
      <c r="U24" s="524"/>
      <c r="V24" s="524">
        <v>1476</v>
      </c>
      <c r="W24" s="524">
        <v>747</v>
      </c>
      <c r="X24" s="524">
        <v>729</v>
      </c>
    </row>
    <row r="25" spans="1:24" x14ac:dyDescent="0.2">
      <c r="A25" s="54" t="s">
        <v>33</v>
      </c>
      <c r="B25" s="524">
        <f t="shared" si="0"/>
        <v>10836</v>
      </c>
      <c r="C25" s="524">
        <f t="shared" si="1"/>
        <v>5490</v>
      </c>
      <c r="D25" s="524">
        <f t="shared" si="2"/>
        <v>5346</v>
      </c>
      <c r="E25" s="524"/>
      <c r="F25" s="524">
        <v>107</v>
      </c>
      <c r="G25" s="524">
        <v>54</v>
      </c>
      <c r="H25" s="524">
        <v>53</v>
      </c>
      <c r="I25" s="524"/>
      <c r="J25" s="524">
        <v>261</v>
      </c>
      <c r="K25" s="524">
        <v>141</v>
      </c>
      <c r="L25" s="524">
        <v>120</v>
      </c>
      <c r="M25" s="524"/>
      <c r="N25" s="524">
        <v>395</v>
      </c>
      <c r="O25" s="524">
        <v>197</v>
      </c>
      <c r="P25" s="524">
        <v>198</v>
      </c>
      <c r="Q25" s="524"/>
      <c r="R25" s="524">
        <v>4744</v>
      </c>
      <c r="S25" s="524">
        <v>2347</v>
      </c>
      <c r="T25" s="524">
        <v>2397</v>
      </c>
      <c r="U25" s="524"/>
      <c r="V25" s="524">
        <v>5329</v>
      </c>
      <c r="W25" s="524">
        <v>2751</v>
      </c>
      <c r="X25" s="524">
        <v>2578</v>
      </c>
    </row>
    <row r="26" spans="1:24" x14ac:dyDescent="0.2">
      <c r="A26" s="54" t="s">
        <v>218</v>
      </c>
      <c r="B26" s="524">
        <f t="shared" si="0"/>
        <v>2596</v>
      </c>
      <c r="C26" s="524">
        <f t="shared" si="1"/>
        <v>1320</v>
      </c>
      <c r="D26" s="524">
        <f t="shared" si="2"/>
        <v>1276</v>
      </c>
      <c r="F26" s="517">
        <v>0</v>
      </c>
      <c r="G26" s="517">
        <v>0</v>
      </c>
      <c r="H26" s="517">
        <v>0</v>
      </c>
      <c r="J26" s="517">
        <v>0</v>
      </c>
      <c r="K26" s="517">
        <v>0</v>
      </c>
      <c r="L26" s="517">
        <v>0</v>
      </c>
      <c r="N26" s="517">
        <v>0</v>
      </c>
      <c r="O26" s="517">
        <v>0</v>
      </c>
      <c r="P26" s="517">
        <v>0</v>
      </c>
      <c r="R26" s="517">
        <v>1241</v>
      </c>
      <c r="S26" s="517">
        <v>613</v>
      </c>
      <c r="T26" s="517">
        <v>628</v>
      </c>
      <c r="V26" s="517">
        <v>1355</v>
      </c>
      <c r="W26" s="517">
        <v>707</v>
      </c>
      <c r="X26" s="517">
        <v>648</v>
      </c>
    </row>
    <row r="27" spans="1:24" x14ac:dyDescent="0.2">
      <c r="A27" s="54" t="s">
        <v>56</v>
      </c>
      <c r="B27" s="524">
        <f t="shared" si="0"/>
        <v>3921</v>
      </c>
      <c r="C27" s="524">
        <f t="shared" si="1"/>
        <v>2033</v>
      </c>
      <c r="D27" s="524">
        <f t="shared" si="2"/>
        <v>1888</v>
      </c>
      <c r="F27" s="517">
        <v>9</v>
      </c>
      <c r="G27" s="517">
        <v>6</v>
      </c>
      <c r="H27" s="517">
        <v>3</v>
      </c>
      <c r="J27" s="517">
        <v>20</v>
      </c>
      <c r="K27" s="517">
        <v>10</v>
      </c>
      <c r="L27" s="517">
        <v>10</v>
      </c>
      <c r="N27" s="517">
        <v>35</v>
      </c>
      <c r="O27" s="517">
        <v>13</v>
      </c>
      <c r="P27" s="517">
        <v>22</v>
      </c>
      <c r="R27" s="517">
        <v>1892</v>
      </c>
      <c r="S27" s="517">
        <v>1006</v>
      </c>
      <c r="T27" s="517">
        <v>886</v>
      </c>
      <c r="V27" s="517">
        <v>1965</v>
      </c>
      <c r="W27" s="517">
        <v>998</v>
      </c>
      <c r="X27" s="517">
        <v>967</v>
      </c>
    </row>
    <row r="28" spans="1:24" x14ac:dyDescent="0.2">
      <c r="A28" s="54" t="s">
        <v>70</v>
      </c>
      <c r="B28" s="524">
        <f t="shared" si="0"/>
        <v>2267</v>
      </c>
      <c r="C28" s="524">
        <f t="shared" si="1"/>
        <v>1151</v>
      </c>
      <c r="D28" s="524">
        <f t="shared" si="2"/>
        <v>1116</v>
      </c>
      <c r="F28" s="517">
        <v>5</v>
      </c>
      <c r="G28" s="517">
        <v>0</v>
      </c>
      <c r="H28" s="517">
        <v>5</v>
      </c>
      <c r="J28" s="517">
        <v>18</v>
      </c>
      <c r="K28" s="517">
        <v>9</v>
      </c>
      <c r="L28" s="517">
        <v>9</v>
      </c>
      <c r="N28" s="517">
        <v>32</v>
      </c>
      <c r="O28" s="517">
        <v>17</v>
      </c>
      <c r="P28" s="517">
        <v>15</v>
      </c>
      <c r="R28" s="517">
        <v>1072</v>
      </c>
      <c r="S28" s="517">
        <v>527</v>
      </c>
      <c r="T28" s="517">
        <v>545</v>
      </c>
      <c r="V28" s="517">
        <v>1140</v>
      </c>
      <c r="W28" s="517">
        <v>598</v>
      </c>
      <c r="X28" s="517">
        <v>542</v>
      </c>
    </row>
    <row r="29" spans="1:24" x14ac:dyDescent="0.2">
      <c r="A29" s="54" t="s">
        <v>71</v>
      </c>
      <c r="B29" s="524">
        <f t="shared" si="0"/>
        <v>3344</v>
      </c>
      <c r="C29" s="524">
        <f t="shared" si="1"/>
        <v>1719</v>
      </c>
      <c r="D29" s="524">
        <f t="shared" si="2"/>
        <v>1625</v>
      </c>
      <c r="F29" s="517">
        <v>1</v>
      </c>
      <c r="G29" s="517">
        <v>1</v>
      </c>
      <c r="H29" s="517">
        <v>0</v>
      </c>
      <c r="J29" s="517">
        <v>6</v>
      </c>
      <c r="K29" s="517">
        <v>2</v>
      </c>
      <c r="L29" s="517">
        <v>4</v>
      </c>
      <c r="N29" s="517">
        <v>17</v>
      </c>
      <c r="O29" s="517">
        <v>9</v>
      </c>
      <c r="P29" s="517">
        <v>8</v>
      </c>
      <c r="R29" s="517">
        <v>1535</v>
      </c>
      <c r="S29" s="517">
        <v>784</v>
      </c>
      <c r="T29" s="517">
        <v>751</v>
      </c>
      <c r="V29" s="517">
        <v>1785</v>
      </c>
      <c r="W29" s="517">
        <v>923</v>
      </c>
      <c r="X29" s="517">
        <v>862</v>
      </c>
    </row>
    <row r="30" spans="1:24" x14ac:dyDescent="0.2">
      <c r="A30" s="54" t="s">
        <v>57</v>
      </c>
      <c r="B30" s="524">
        <f t="shared" si="0"/>
        <v>2065</v>
      </c>
      <c r="C30" s="524">
        <f t="shared" si="1"/>
        <v>1027</v>
      </c>
      <c r="D30" s="524">
        <f t="shared" si="2"/>
        <v>1038</v>
      </c>
      <c r="F30" s="517">
        <v>8</v>
      </c>
      <c r="G30" s="517">
        <v>5</v>
      </c>
      <c r="H30" s="517">
        <v>3</v>
      </c>
      <c r="J30" s="517">
        <v>23</v>
      </c>
      <c r="K30" s="517">
        <v>9</v>
      </c>
      <c r="L30" s="517">
        <v>14</v>
      </c>
      <c r="N30" s="517">
        <v>17</v>
      </c>
      <c r="O30" s="517">
        <v>9</v>
      </c>
      <c r="P30" s="517">
        <v>8</v>
      </c>
      <c r="R30" s="517">
        <v>974</v>
      </c>
      <c r="S30" s="517">
        <v>479</v>
      </c>
      <c r="T30" s="517">
        <v>495</v>
      </c>
      <c r="V30" s="517">
        <v>1043</v>
      </c>
      <c r="W30" s="517">
        <v>525</v>
      </c>
      <c r="X30" s="517">
        <v>518</v>
      </c>
    </row>
    <row r="31" spans="1:24" x14ac:dyDescent="0.2">
      <c r="A31" s="54" t="s">
        <v>58</v>
      </c>
      <c r="B31" s="524">
        <f t="shared" si="0"/>
        <v>4441</v>
      </c>
      <c r="C31" s="524">
        <f t="shared" si="1"/>
        <v>2273</v>
      </c>
      <c r="D31" s="524">
        <f t="shared" si="2"/>
        <v>2168</v>
      </c>
      <c r="F31" s="517">
        <v>6</v>
      </c>
      <c r="G31" s="517">
        <v>4</v>
      </c>
      <c r="H31" s="517">
        <v>2</v>
      </c>
      <c r="J31" s="517">
        <v>8</v>
      </c>
      <c r="K31" s="517">
        <v>5</v>
      </c>
      <c r="L31" s="517">
        <v>3</v>
      </c>
      <c r="N31" s="517">
        <v>28</v>
      </c>
      <c r="O31" s="517">
        <v>12</v>
      </c>
      <c r="P31" s="517">
        <v>16</v>
      </c>
      <c r="R31" s="517">
        <v>2112</v>
      </c>
      <c r="S31" s="517">
        <v>1055</v>
      </c>
      <c r="T31" s="517">
        <v>1057</v>
      </c>
      <c r="V31" s="517">
        <v>2287</v>
      </c>
      <c r="W31" s="517">
        <v>1197</v>
      </c>
      <c r="X31" s="517">
        <v>1090</v>
      </c>
    </row>
    <row r="32" spans="1:24" x14ac:dyDescent="0.2">
      <c r="A32" s="54" t="s">
        <v>59</v>
      </c>
      <c r="B32" s="524">
        <f t="shared" si="0"/>
        <v>4126</v>
      </c>
      <c r="C32" s="524">
        <f t="shared" si="1"/>
        <v>2083</v>
      </c>
      <c r="D32" s="524">
        <f t="shared" si="2"/>
        <v>2043</v>
      </c>
      <c r="F32" s="517">
        <v>0</v>
      </c>
      <c r="G32" s="517">
        <v>0</v>
      </c>
      <c r="H32" s="517">
        <v>0</v>
      </c>
      <c r="J32" s="517">
        <v>0</v>
      </c>
      <c r="K32" s="517">
        <v>0</v>
      </c>
      <c r="L32" s="517">
        <v>0</v>
      </c>
      <c r="N32" s="517">
        <v>0</v>
      </c>
      <c r="O32" s="517">
        <v>0</v>
      </c>
      <c r="P32" s="517">
        <v>0</v>
      </c>
      <c r="R32" s="517">
        <v>1982</v>
      </c>
      <c r="S32" s="517">
        <v>1013</v>
      </c>
      <c r="T32" s="517">
        <v>969</v>
      </c>
      <c r="V32" s="517">
        <v>2144</v>
      </c>
      <c r="W32" s="517">
        <v>1070</v>
      </c>
      <c r="X32" s="517">
        <v>1074</v>
      </c>
    </row>
    <row r="33" spans="1:24" x14ac:dyDescent="0.2">
      <c r="A33" s="54" t="s">
        <v>85</v>
      </c>
      <c r="B33" s="524">
        <f t="shared" si="0"/>
        <v>2435</v>
      </c>
      <c r="C33" s="524">
        <f t="shared" si="1"/>
        <v>1252</v>
      </c>
      <c r="D33" s="524">
        <f t="shared" si="2"/>
        <v>1183</v>
      </c>
      <c r="F33" s="517">
        <v>5</v>
      </c>
      <c r="G33" s="517">
        <v>3</v>
      </c>
      <c r="H33" s="517">
        <v>2</v>
      </c>
      <c r="J33" s="517">
        <v>11</v>
      </c>
      <c r="K33" s="517">
        <v>6</v>
      </c>
      <c r="L33" s="517">
        <v>5</v>
      </c>
      <c r="N33" s="517">
        <v>27</v>
      </c>
      <c r="O33" s="517">
        <v>12</v>
      </c>
      <c r="P33" s="517">
        <v>15</v>
      </c>
      <c r="R33" s="517">
        <v>1174</v>
      </c>
      <c r="S33" s="517">
        <v>602</v>
      </c>
      <c r="T33" s="517">
        <v>572</v>
      </c>
      <c r="V33" s="517">
        <v>1218</v>
      </c>
      <c r="W33" s="517">
        <v>629</v>
      </c>
      <c r="X33" s="517">
        <v>589</v>
      </c>
    </row>
    <row r="34" spans="1:24" x14ac:dyDescent="0.2">
      <c r="A34" s="54" t="s">
        <v>72</v>
      </c>
      <c r="B34" s="524">
        <f t="shared" si="0"/>
        <v>2540</v>
      </c>
      <c r="C34" s="524">
        <f t="shared" si="1"/>
        <v>1345</v>
      </c>
      <c r="D34" s="524">
        <f t="shared" si="2"/>
        <v>1195</v>
      </c>
      <c r="F34" s="517">
        <v>8</v>
      </c>
      <c r="G34" s="517">
        <v>7</v>
      </c>
      <c r="H34" s="517">
        <v>1</v>
      </c>
      <c r="J34" s="517">
        <v>0</v>
      </c>
      <c r="K34" s="517">
        <v>0</v>
      </c>
      <c r="L34" s="517">
        <v>0</v>
      </c>
      <c r="N34" s="517">
        <v>0</v>
      </c>
      <c r="O34" s="517">
        <v>0</v>
      </c>
      <c r="P34" s="517">
        <v>0</v>
      </c>
      <c r="R34" s="517">
        <v>1213</v>
      </c>
      <c r="S34" s="517">
        <v>639</v>
      </c>
      <c r="T34" s="517">
        <v>574</v>
      </c>
      <c r="V34" s="517">
        <v>1319</v>
      </c>
      <c r="W34" s="517">
        <v>699</v>
      </c>
      <c r="X34" s="517">
        <v>620</v>
      </c>
    </row>
    <row r="35" spans="1:24" x14ac:dyDescent="0.2">
      <c r="A35" s="54" t="s">
        <v>73</v>
      </c>
      <c r="B35" s="524">
        <f t="shared" si="0"/>
        <v>893</v>
      </c>
      <c r="C35" s="524">
        <f t="shared" si="1"/>
        <v>480</v>
      </c>
      <c r="D35" s="524">
        <f t="shared" si="2"/>
        <v>413</v>
      </c>
      <c r="F35" s="517">
        <v>0</v>
      </c>
      <c r="G35" s="517">
        <v>0</v>
      </c>
      <c r="H35" s="517">
        <v>0</v>
      </c>
      <c r="J35" s="517">
        <v>0</v>
      </c>
      <c r="K35" s="517">
        <v>0</v>
      </c>
      <c r="L35" s="517">
        <v>0</v>
      </c>
      <c r="N35" s="517">
        <v>19</v>
      </c>
      <c r="O35" s="517">
        <v>14</v>
      </c>
      <c r="P35" s="517">
        <v>5</v>
      </c>
      <c r="R35" s="517">
        <v>406</v>
      </c>
      <c r="S35" s="517">
        <v>218</v>
      </c>
      <c r="T35" s="517">
        <v>188</v>
      </c>
      <c r="V35" s="517">
        <v>468</v>
      </c>
      <c r="W35" s="517">
        <v>248</v>
      </c>
      <c r="X35" s="517">
        <v>220</v>
      </c>
    </row>
    <row r="36" spans="1:24" x14ac:dyDescent="0.2">
      <c r="A36" s="54" t="s">
        <v>74</v>
      </c>
      <c r="B36" s="524">
        <f t="shared" si="0"/>
        <v>8079</v>
      </c>
      <c r="C36" s="524">
        <f t="shared" si="1"/>
        <v>4135</v>
      </c>
      <c r="D36" s="524">
        <f t="shared" si="2"/>
        <v>3944</v>
      </c>
      <c r="F36" s="517">
        <v>4</v>
      </c>
      <c r="G36" s="517">
        <v>2</v>
      </c>
      <c r="H36" s="517">
        <v>2</v>
      </c>
      <c r="J36" s="517">
        <v>6</v>
      </c>
      <c r="K36" s="517">
        <v>2</v>
      </c>
      <c r="L36" s="517">
        <v>4</v>
      </c>
      <c r="N36" s="517">
        <v>16</v>
      </c>
      <c r="O36" s="517">
        <v>6</v>
      </c>
      <c r="P36" s="517">
        <v>10</v>
      </c>
      <c r="R36" s="517">
        <v>3883</v>
      </c>
      <c r="S36" s="517">
        <v>1989</v>
      </c>
      <c r="T36" s="517">
        <v>1894</v>
      </c>
      <c r="V36" s="517">
        <v>4170</v>
      </c>
      <c r="W36" s="517">
        <v>2136</v>
      </c>
      <c r="X36" s="517">
        <v>2034</v>
      </c>
    </row>
    <row r="37" spans="1:24" x14ac:dyDescent="0.2">
      <c r="A37" s="54" t="s">
        <v>75</v>
      </c>
      <c r="B37" s="524">
        <f t="shared" si="0"/>
        <v>6505</v>
      </c>
      <c r="C37" s="524">
        <f t="shared" si="1"/>
        <v>3270</v>
      </c>
      <c r="D37" s="524">
        <f t="shared" si="2"/>
        <v>3235</v>
      </c>
      <c r="F37" s="517">
        <v>14</v>
      </c>
      <c r="G37" s="517">
        <v>6</v>
      </c>
      <c r="H37" s="517">
        <v>8</v>
      </c>
      <c r="J37" s="517">
        <v>30</v>
      </c>
      <c r="K37" s="517">
        <v>21</v>
      </c>
      <c r="L37" s="517">
        <v>9</v>
      </c>
      <c r="N37" s="517">
        <v>42</v>
      </c>
      <c r="O37" s="517">
        <v>18</v>
      </c>
      <c r="P37" s="517">
        <v>24</v>
      </c>
      <c r="R37" s="517">
        <v>3091</v>
      </c>
      <c r="S37" s="517">
        <v>1512</v>
      </c>
      <c r="T37" s="517">
        <v>1579</v>
      </c>
      <c r="V37" s="517">
        <v>3328</v>
      </c>
      <c r="W37" s="517">
        <v>1713</v>
      </c>
      <c r="X37" s="517">
        <v>1615</v>
      </c>
    </row>
    <row r="38" spans="1:24" ht="13.5" thickBot="1" x14ac:dyDescent="0.25">
      <c r="A38" s="58" t="s">
        <v>76</v>
      </c>
      <c r="B38" s="520">
        <f t="shared" si="0"/>
        <v>1182</v>
      </c>
      <c r="C38" s="520">
        <f t="shared" si="1"/>
        <v>633</v>
      </c>
      <c r="D38" s="520">
        <f t="shared" si="2"/>
        <v>549</v>
      </c>
      <c r="E38" s="520"/>
      <c r="F38" s="520">
        <v>0</v>
      </c>
      <c r="G38" s="520">
        <v>0</v>
      </c>
      <c r="H38" s="520">
        <v>0</v>
      </c>
      <c r="I38" s="520"/>
      <c r="J38" s="520">
        <v>0</v>
      </c>
      <c r="K38" s="520">
        <v>0</v>
      </c>
      <c r="L38" s="520">
        <v>0</v>
      </c>
      <c r="M38" s="520"/>
      <c r="N38" s="520">
        <v>0</v>
      </c>
      <c r="O38" s="520">
        <v>0</v>
      </c>
      <c r="P38" s="520">
        <v>0</v>
      </c>
      <c r="Q38" s="520"/>
      <c r="R38" s="520">
        <v>583</v>
      </c>
      <c r="S38" s="520">
        <v>331</v>
      </c>
      <c r="T38" s="520">
        <v>252</v>
      </c>
      <c r="U38" s="520"/>
      <c r="V38" s="520">
        <v>599</v>
      </c>
      <c r="W38" s="520">
        <v>302</v>
      </c>
      <c r="X38" s="520">
        <v>297</v>
      </c>
    </row>
    <row r="39" spans="1:24" ht="15" customHeight="1" x14ac:dyDescent="0.2">
      <c r="A39" s="13" t="s">
        <v>24</v>
      </c>
    </row>
  </sheetData>
  <mergeCells count="13"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A6:A8"/>
    <mergeCell ref="V7:X7"/>
  </mergeCells>
  <conditionalFormatting sqref="B10:X38">
    <cfRule type="cellIs" dxfId="998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19685039370078741" bottom="0.19685039370078741" header="0" footer="0"/>
  <pageSetup scale="9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39"/>
  <sheetViews>
    <sheetView showGridLines="0" zoomScaleNormal="100" zoomScaleSheetLayoutView="100" workbookViewId="0">
      <selection sqref="A1:T1"/>
    </sheetView>
  </sheetViews>
  <sheetFormatPr baseColWidth="10" defaultColWidth="11" defaultRowHeight="12.75" x14ac:dyDescent="0.2"/>
  <cols>
    <col min="1" max="1" width="18.125" style="168" bestFit="1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9.5" style="476" customWidth="1"/>
    <col min="22" max="24" width="11" style="527"/>
    <col min="25" max="16384" width="11" style="134"/>
  </cols>
  <sheetData>
    <row r="1" spans="1:24" ht="15" customHeight="1" x14ac:dyDescent="0.25">
      <c r="A1" s="796" t="s">
        <v>956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1:24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484" t="s">
        <v>612</v>
      </c>
    </row>
    <row r="3" spans="1:24" ht="15" x14ac:dyDescent="0.25">
      <c r="A3" s="797" t="s">
        <v>90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</row>
    <row r="4" spans="1:24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</row>
    <row r="5" spans="1:24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528"/>
    </row>
    <row r="6" spans="1:24" ht="17.25" customHeight="1" x14ac:dyDescent="0.2">
      <c r="A6" s="800" t="s">
        <v>49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509"/>
      <c r="R6" s="536"/>
      <c r="S6" s="511"/>
      <c r="T6" s="511"/>
      <c r="U6" s="529"/>
    </row>
    <row r="7" spans="1:24" s="169" customFormat="1" ht="17.25" customHeight="1" x14ac:dyDescent="0.2">
      <c r="A7" s="800"/>
      <c r="B7" s="795" t="s">
        <v>0</v>
      </c>
      <c r="C7" s="795"/>
      <c r="D7" s="795"/>
      <c r="E7" s="511"/>
      <c r="F7" s="801" t="s">
        <v>246</v>
      </c>
      <c r="G7" s="801"/>
      <c r="H7" s="801"/>
      <c r="I7" s="512"/>
      <c r="J7" s="801" t="s">
        <v>247</v>
      </c>
      <c r="K7" s="801"/>
      <c r="L7" s="801"/>
      <c r="M7" s="512"/>
      <c r="N7" s="801" t="s">
        <v>248</v>
      </c>
      <c r="O7" s="801"/>
      <c r="P7" s="801"/>
      <c r="Q7" s="511"/>
      <c r="R7" s="795" t="s">
        <v>251</v>
      </c>
      <c r="S7" s="795"/>
      <c r="T7" s="795"/>
      <c r="U7" s="530"/>
      <c r="V7" s="531"/>
      <c r="W7" s="531"/>
      <c r="X7" s="531"/>
    </row>
    <row r="8" spans="1:24" s="169" customFormat="1" ht="27.75" customHeight="1" x14ac:dyDescent="0.2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4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476"/>
      <c r="V8" s="531"/>
      <c r="W8" s="531"/>
      <c r="X8" s="531"/>
    </row>
    <row r="9" spans="1:24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476"/>
      <c r="V9" s="531"/>
      <c r="W9" s="531"/>
      <c r="X9" s="531"/>
    </row>
    <row r="10" spans="1:24" s="555" customFormat="1" x14ac:dyDescent="0.2">
      <c r="A10" s="55" t="s">
        <v>0</v>
      </c>
      <c r="B10" s="554">
        <v>120644</v>
      </c>
      <c r="C10" s="554">
        <v>61408</v>
      </c>
      <c r="D10" s="554">
        <v>59236</v>
      </c>
      <c r="E10" s="554"/>
      <c r="F10" s="554">
        <v>2</v>
      </c>
      <c r="G10" s="554">
        <v>0</v>
      </c>
      <c r="H10" s="554">
        <v>2</v>
      </c>
      <c r="I10" s="554"/>
      <c r="J10" s="554">
        <v>5</v>
      </c>
      <c r="K10" s="554">
        <v>1</v>
      </c>
      <c r="L10" s="554">
        <v>4</v>
      </c>
      <c r="M10" s="554"/>
      <c r="N10" s="554">
        <v>58317</v>
      </c>
      <c r="O10" s="554">
        <v>29521</v>
      </c>
      <c r="P10" s="554">
        <v>28796</v>
      </c>
      <c r="Q10" s="554"/>
      <c r="R10" s="554">
        <v>62320</v>
      </c>
      <c r="S10" s="554">
        <v>31886</v>
      </c>
      <c r="T10" s="554">
        <v>30434</v>
      </c>
      <c r="U10" s="556"/>
      <c r="V10" s="557"/>
      <c r="W10" s="557"/>
      <c r="X10" s="557"/>
    </row>
    <row r="11" spans="1:24" x14ac:dyDescent="0.2">
      <c r="A11" s="56"/>
      <c r="B11" s="524"/>
      <c r="C11" s="524"/>
      <c r="D11" s="524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</row>
    <row r="12" spans="1:24" x14ac:dyDescent="0.2">
      <c r="A12" s="54" t="s">
        <v>54</v>
      </c>
      <c r="B12" s="524">
        <v>6222</v>
      </c>
      <c r="C12" s="524">
        <v>3140</v>
      </c>
      <c r="D12" s="524">
        <v>3082</v>
      </c>
      <c r="E12" s="537"/>
      <c r="F12" s="537">
        <v>0</v>
      </c>
      <c r="G12" s="537">
        <v>0</v>
      </c>
      <c r="H12" s="537">
        <v>0</v>
      </c>
      <c r="I12" s="537"/>
      <c r="J12" s="537">
        <v>0</v>
      </c>
      <c r="K12" s="537">
        <v>0</v>
      </c>
      <c r="L12" s="537">
        <v>0</v>
      </c>
      <c r="M12" s="537"/>
      <c r="N12" s="537">
        <v>2980</v>
      </c>
      <c r="O12" s="537">
        <v>1499</v>
      </c>
      <c r="P12" s="537">
        <v>1481</v>
      </c>
      <c r="Q12" s="537"/>
      <c r="R12" s="537">
        <v>3242</v>
      </c>
      <c r="S12" s="537">
        <v>1641</v>
      </c>
      <c r="T12" s="537">
        <v>1601</v>
      </c>
    </row>
    <row r="13" spans="1:24" x14ac:dyDescent="0.2">
      <c r="A13" s="54" t="s">
        <v>61</v>
      </c>
      <c r="B13" s="524">
        <v>5607</v>
      </c>
      <c r="C13" s="524">
        <v>2885</v>
      </c>
      <c r="D13" s="524">
        <v>2722</v>
      </c>
      <c r="E13" s="537"/>
      <c r="F13" s="537">
        <v>0</v>
      </c>
      <c r="G13" s="537">
        <v>0</v>
      </c>
      <c r="H13" s="537">
        <v>0</v>
      </c>
      <c r="I13" s="537"/>
      <c r="J13" s="537">
        <v>0</v>
      </c>
      <c r="K13" s="537">
        <v>0</v>
      </c>
      <c r="L13" s="537">
        <v>0</v>
      </c>
      <c r="M13" s="537"/>
      <c r="N13" s="537">
        <v>2664</v>
      </c>
      <c r="O13" s="537">
        <v>1342</v>
      </c>
      <c r="P13" s="537">
        <v>1322</v>
      </c>
      <c r="Q13" s="537"/>
      <c r="R13" s="537">
        <v>2943</v>
      </c>
      <c r="S13" s="537">
        <v>1543</v>
      </c>
      <c r="T13" s="537">
        <v>1400</v>
      </c>
    </row>
    <row r="14" spans="1:24" x14ac:dyDescent="0.2">
      <c r="A14" s="54" t="s">
        <v>31</v>
      </c>
      <c r="B14" s="524">
        <v>5469</v>
      </c>
      <c r="C14" s="524">
        <v>2749</v>
      </c>
      <c r="D14" s="524">
        <v>2720</v>
      </c>
      <c r="E14" s="537"/>
      <c r="F14" s="537">
        <v>0</v>
      </c>
      <c r="G14" s="537">
        <v>0</v>
      </c>
      <c r="H14" s="537">
        <v>0</v>
      </c>
      <c r="I14" s="537"/>
      <c r="J14" s="537">
        <v>0</v>
      </c>
      <c r="K14" s="537">
        <v>0</v>
      </c>
      <c r="L14" s="537">
        <v>0</v>
      </c>
      <c r="M14" s="537"/>
      <c r="N14" s="537">
        <v>2582</v>
      </c>
      <c r="O14" s="537">
        <v>1303</v>
      </c>
      <c r="P14" s="537">
        <v>1279</v>
      </c>
      <c r="Q14" s="537"/>
      <c r="R14" s="537">
        <v>2887</v>
      </c>
      <c r="S14" s="537">
        <v>1446</v>
      </c>
      <c r="T14" s="537">
        <v>1441</v>
      </c>
    </row>
    <row r="15" spans="1:24" x14ac:dyDescent="0.2">
      <c r="A15" s="54" t="s">
        <v>62</v>
      </c>
      <c r="B15" s="524">
        <v>6920</v>
      </c>
      <c r="C15" s="524">
        <v>3501</v>
      </c>
      <c r="D15" s="524">
        <v>3419</v>
      </c>
      <c r="E15" s="537"/>
      <c r="F15" s="537">
        <v>0</v>
      </c>
      <c r="G15" s="537">
        <v>0</v>
      </c>
      <c r="H15" s="537">
        <v>0</v>
      </c>
      <c r="I15" s="537"/>
      <c r="J15" s="537">
        <v>0</v>
      </c>
      <c r="K15" s="537">
        <v>0</v>
      </c>
      <c r="L15" s="537">
        <v>0</v>
      </c>
      <c r="M15" s="537"/>
      <c r="N15" s="537">
        <v>3374</v>
      </c>
      <c r="O15" s="537">
        <v>1711</v>
      </c>
      <c r="P15" s="537">
        <v>1663</v>
      </c>
      <c r="Q15" s="537"/>
      <c r="R15" s="537">
        <v>3546</v>
      </c>
      <c r="S15" s="537">
        <v>1790</v>
      </c>
      <c r="T15" s="537">
        <v>1756</v>
      </c>
    </row>
    <row r="16" spans="1:24" x14ac:dyDescent="0.2">
      <c r="A16" s="54" t="s">
        <v>63</v>
      </c>
      <c r="B16" s="524">
        <v>1730</v>
      </c>
      <c r="C16" s="524">
        <v>905</v>
      </c>
      <c r="D16" s="524">
        <v>825</v>
      </c>
      <c r="E16" s="538"/>
      <c r="F16" s="538">
        <v>0</v>
      </c>
      <c r="G16" s="538">
        <v>0</v>
      </c>
      <c r="H16" s="538">
        <v>0</v>
      </c>
      <c r="I16" s="538"/>
      <c r="J16" s="538">
        <v>0</v>
      </c>
      <c r="K16" s="538">
        <v>0</v>
      </c>
      <c r="L16" s="538">
        <v>0</v>
      </c>
      <c r="M16" s="538"/>
      <c r="N16" s="538">
        <v>865</v>
      </c>
      <c r="O16" s="538">
        <v>449</v>
      </c>
      <c r="P16" s="538">
        <v>416</v>
      </c>
      <c r="Q16" s="538"/>
      <c r="R16" s="538">
        <v>865</v>
      </c>
      <c r="S16" s="538">
        <v>456</v>
      </c>
      <c r="T16" s="538">
        <v>409</v>
      </c>
    </row>
    <row r="17" spans="1:20" x14ac:dyDescent="0.2">
      <c r="A17" s="54" t="s">
        <v>64</v>
      </c>
      <c r="B17" s="524">
        <v>4242</v>
      </c>
      <c r="C17" s="524">
        <v>2127</v>
      </c>
      <c r="D17" s="524">
        <v>2115</v>
      </c>
      <c r="E17" s="538"/>
      <c r="F17" s="538">
        <v>0</v>
      </c>
      <c r="G17" s="538">
        <v>0</v>
      </c>
      <c r="H17" s="538">
        <v>0</v>
      </c>
      <c r="I17" s="538"/>
      <c r="J17" s="538">
        <v>0</v>
      </c>
      <c r="K17" s="538">
        <v>0</v>
      </c>
      <c r="L17" s="538">
        <v>0</v>
      </c>
      <c r="M17" s="538"/>
      <c r="N17" s="538">
        <v>2055</v>
      </c>
      <c r="O17" s="538">
        <v>1032</v>
      </c>
      <c r="P17" s="538">
        <v>1023</v>
      </c>
      <c r="Q17" s="538"/>
      <c r="R17" s="538">
        <v>2187</v>
      </c>
      <c r="S17" s="538">
        <v>1095</v>
      </c>
      <c r="T17" s="538">
        <v>1092</v>
      </c>
    </row>
    <row r="18" spans="1:20" x14ac:dyDescent="0.2">
      <c r="A18" s="54" t="s">
        <v>84</v>
      </c>
      <c r="B18" s="524">
        <v>1091</v>
      </c>
      <c r="C18" s="524">
        <v>559</v>
      </c>
      <c r="D18" s="524">
        <v>532</v>
      </c>
      <c r="E18" s="538"/>
      <c r="F18" s="538">
        <v>0</v>
      </c>
      <c r="G18" s="538">
        <v>0</v>
      </c>
      <c r="H18" s="538">
        <v>0</v>
      </c>
      <c r="I18" s="538"/>
      <c r="J18" s="538">
        <v>0</v>
      </c>
      <c r="K18" s="538">
        <v>0</v>
      </c>
      <c r="L18" s="538">
        <v>0</v>
      </c>
      <c r="M18" s="538"/>
      <c r="N18" s="538">
        <v>546</v>
      </c>
      <c r="O18" s="538">
        <v>281</v>
      </c>
      <c r="P18" s="538">
        <v>265</v>
      </c>
      <c r="Q18" s="538"/>
      <c r="R18" s="538">
        <v>545</v>
      </c>
      <c r="S18" s="538">
        <v>278</v>
      </c>
      <c r="T18" s="538">
        <v>267</v>
      </c>
    </row>
    <row r="19" spans="1:20" x14ac:dyDescent="0.2">
      <c r="A19" s="54" t="s">
        <v>55</v>
      </c>
      <c r="B19" s="524">
        <v>11104</v>
      </c>
      <c r="C19" s="524">
        <v>5613</v>
      </c>
      <c r="D19" s="524">
        <v>5491</v>
      </c>
      <c r="E19" s="538"/>
      <c r="F19" s="538">
        <v>0</v>
      </c>
      <c r="G19" s="538">
        <v>0</v>
      </c>
      <c r="H19" s="538">
        <v>0</v>
      </c>
      <c r="I19" s="538"/>
      <c r="J19" s="538">
        <v>0</v>
      </c>
      <c r="K19" s="538">
        <v>0</v>
      </c>
      <c r="L19" s="538">
        <v>0</v>
      </c>
      <c r="M19" s="538"/>
      <c r="N19" s="538">
        <v>5479</v>
      </c>
      <c r="O19" s="538">
        <v>2729</v>
      </c>
      <c r="P19" s="538">
        <v>2750</v>
      </c>
      <c r="Q19" s="538"/>
      <c r="R19" s="538">
        <v>5625</v>
      </c>
      <c r="S19" s="538">
        <v>2884</v>
      </c>
      <c r="T19" s="538">
        <v>2741</v>
      </c>
    </row>
    <row r="20" spans="1:20" x14ac:dyDescent="0.2">
      <c r="A20" s="54" t="s">
        <v>65</v>
      </c>
      <c r="B20" s="524">
        <v>5170</v>
      </c>
      <c r="C20" s="524">
        <v>2625</v>
      </c>
      <c r="D20" s="524">
        <v>2545</v>
      </c>
      <c r="E20" s="537"/>
      <c r="F20" s="537">
        <v>0</v>
      </c>
      <c r="G20" s="537">
        <v>0</v>
      </c>
      <c r="H20" s="537">
        <v>0</v>
      </c>
      <c r="I20" s="537"/>
      <c r="J20" s="537">
        <v>0</v>
      </c>
      <c r="K20" s="537">
        <v>0</v>
      </c>
      <c r="L20" s="537">
        <v>0</v>
      </c>
      <c r="M20" s="537"/>
      <c r="N20" s="537">
        <v>2499</v>
      </c>
      <c r="O20" s="537">
        <v>1293</v>
      </c>
      <c r="P20" s="537">
        <v>1206</v>
      </c>
      <c r="Q20" s="537"/>
      <c r="R20" s="537">
        <v>2671</v>
      </c>
      <c r="S20" s="537">
        <v>1332</v>
      </c>
      <c r="T20" s="537">
        <v>1339</v>
      </c>
    </row>
    <row r="21" spans="1:20" x14ac:dyDescent="0.2">
      <c r="A21" s="54" t="s">
        <v>66</v>
      </c>
      <c r="B21" s="524">
        <v>7705</v>
      </c>
      <c r="C21" s="524">
        <v>3956</v>
      </c>
      <c r="D21" s="524">
        <v>3749</v>
      </c>
      <c r="E21" s="538"/>
      <c r="F21" s="538">
        <v>0</v>
      </c>
      <c r="G21" s="538">
        <v>0</v>
      </c>
      <c r="H21" s="538">
        <v>0</v>
      </c>
      <c r="I21" s="538"/>
      <c r="J21" s="538">
        <v>0</v>
      </c>
      <c r="K21" s="538">
        <v>0</v>
      </c>
      <c r="L21" s="538">
        <v>0</v>
      </c>
      <c r="M21" s="538"/>
      <c r="N21" s="538">
        <v>3719</v>
      </c>
      <c r="O21" s="538">
        <v>1915</v>
      </c>
      <c r="P21" s="538">
        <v>1804</v>
      </c>
      <c r="Q21" s="538"/>
      <c r="R21" s="538">
        <v>3986</v>
      </c>
      <c r="S21" s="538">
        <v>2041</v>
      </c>
      <c r="T21" s="538">
        <v>1945</v>
      </c>
    </row>
    <row r="22" spans="1:20" x14ac:dyDescent="0.2">
      <c r="A22" s="54" t="s">
        <v>67</v>
      </c>
      <c r="B22" s="524">
        <v>2757</v>
      </c>
      <c r="C22" s="524">
        <v>1455</v>
      </c>
      <c r="D22" s="524">
        <v>1302</v>
      </c>
      <c r="E22" s="538"/>
      <c r="F22" s="538">
        <v>0</v>
      </c>
      <c r="G22" s="538">
        <v>0</v>
      </c>
      <c r="H22" s="538">
        <v>0</v>
      </c>
      <c r="I22" s="538"/>
      <c r="J22" s="538">
        <v>0</v>
      </c>
      <c r="K22" s="538">
        <v>0</v>
      </c>
      <c r="L22" s="538">
        <v>0</v>
      </c>
      <c r="M22" s="538"/>
      <c r="N22" s="538">
        <v>1339</v>
      </c>
      <c r="O22" s="538">
        <v>690</v>
      </c>
      <c r="P22" s="538">
        <v>649</v>
      </c>
      <c r="Q22" s="538"/>
      <c r="R22" s="538">
        <v>1418</v>
      </c>
      <c r="S22" s="538">
        <v>765</v>
      </c>
      <c r="T22" s="538">
        <v>653</v>
      </c>
    </row>
    <row r="23" spans="1:20" x14ac:dyDescent="0.2">
      <c r="A23" s="53" t="s">
        <v>32</v>
      </c>
      <c r="B23" s="524">
        <v>9768</v>
      </c>
      <c r="C23" s="524">
        <v>4907</v>
      </c>
      <c r="D23" s="524">
        <v>4861</v>
      </c>
      <c r="E23" s="524"/>
      <c r="F23" s="539">
        <v>0</v>
      </c>
      <c r="G23" s="539">
        <v>0</v>
      </c>
      <c r="H23" s="539">
        <v>0</v>
      </c>
      <c r="I23" s="524"/>
      <c r="J23" s="539">
        <v>0</v>
      </c>
      <c r="K23" s="539">
        <v>0</v>
      </c>
      <c r="L23" s="539">
        <v>0</v>
      </c>
      <c r="M23" s="524"/>
      <c r="N23" s="539">
        <v>4804</v>
      </c>
      <c r="O23" s="539">
        <v>2376</v>
      </c>
      <c r="P23" s="539">
        <v>2428</v>
      </c>
      <c r="Q23" s="524"/>
      <c r="R23" s="539">
        <v>4964</v>
      </c>
      <c r="S23" s="539">
        <v>2531</v>
      </c>
      <c r="T23" s="539">
        <v>2433</v>
      </c>
    </row>
    <row r="24" spans="1:20" x14ac:dyDescent="0.2">
      <c r="A24" s="54" t="s">
        <v>68</v>
      </c>
      <c r="B24" s="524">
        <v>2683</v>
      </c>
      <c r="C24" s="524">
        <v>1384</v>
      </c>
      <c r="D24" s="524">
        <v>1299</v>
      </c>
      <c r="E24" s="524"/>
      <c r="F24" s="524">
        <v>0</v>
      </c>
      <c r="G24" s="524">
        <v>0</v>
      </c>
      <c r="H24" s="524">
        <v>0</v>
      </c>
      <c r="I24" s="524"/>
      <c r="J24" s="524">
        <v>0</v>
      </c>
      <c r="K24" s="524">
        <v>0</v>
      </c>
      <c r="L24" s="524">
        <v>0</v>
      </c>
      <c r="M24" s="524"/>
      <c r="N24" s="524">
        <v>1277</v>
      </c>
      <c r="O24" s="524">
        <v>669</v>
      </c>
      <c r="P24" s="524">
        <v>608</v>
      </c>
      <c r="Q24" s="524"/>
      <c r="R24" s="524">
        <v>1406</v>
      </c>
      <c r="S24" s="524">
        <v>715</v>
      </c>
      <c r="T24" s="524">
        <v>691</v>
      </c>
    </row>
    <row r="25" spans="1:20" x14ac:dyDescent="0.2">
      <c r="A25" s="54" t="s">
        <v>33</v>
      </c>
      <c r="B25" s="524">
        <v>7900</v>
      </c>
      <c r="C25" s="524">
        <v>3968</v>
      </c>
      <c r="D25" s="524">
        <v>3932</v>
      </c>
      <c r="E25" s="524"/>
      <c r="F25" s="524">
        <v>0</v>
      </c>
      <c r="G25" s="524">
        <v>0</v>
      </c>
      <c r="H25" s="524">
        <v>0</v>
      </c>
      <c r="I25" s="524"/>
      <c r="J25" s="524">
        <v>0</v>
      </c>
      <c r="K25" s="524">
        <v>0</v>
      </c>
      <c r="L25" s="524">
        <v>0</v>
      </c>
      <c r="M25" s="524"/>
      <c r="N25" s="524">
        <v>3745</v>
      </c>
      <c r="O25" s="524">
        <v>1854</v>
      </c>
      <c r="P25" s="524">
        <v>1891</v>
      </c>
      <c r="Q25" s="524"/>
      <c r="R25" s="524">
        <v>4155</v>
      </c>
      <c r="S25" s="524">
        <v>2114</v>
      </c>
      <c r="T25" s="524">
        <v>2041</v>
      </c>
    </row>
    <row r="26" spans="1:20" x14ac:dyDescent="0.2">
      <c r="A26" s="54" t="s">
        <v>218</v>
      </c>
      <c r="B26" s="524">
        <v>2580</v>
      </c>
      <c r="C26" s="524">
        <v>1311</v>
      </c>
      <c r="D26" s="524">
        <v>1269</v>
      </c>
      <c r="F26" s="517">
        <v>0</v>
      </c>
      <c r="G26" s="517">
        <v>0</v>
      </c>
      <c r="H26" s="517">
        <v>0</v>
      </c>
      <c r="J26" s="517">
        <v>0</v>
      </c>
      <c r="K26" s="517">
        <v>0</v>
      </c>
      <c r="L26" s="517">
        <v>0</v>
      </c>
      <c r="N26" s="517">
        <v>1230</v>
      </c>
      <c r="O26" s="517">
        <v>609</v>
      </c>
      <c r="P26" s="517">
        <v>621</v>
      </c>
      <c r="R26" s="517">
        <v>1350</v>
      </c>
      <c r="S26" s="517">
        <v>702</v>
      </c>
      <c r="T26" s="517">
        <v>648</v>
      </c>
    </row>
    <row r="27" spans="1:20" x14ac:dyDescent="0.2">
      <c r="A27" s="54" t="s">
        <v>56</v>
      </c>
      <c r="B27" s="524">
        <v>3604</v>
      </c>
      <c r="C27" s="524">
        <v>1877</v>
      </c>
      <c r="D27" s="524">
        <v>1727</v>
      </c>
      <c r="F27" s="517">
        <v>0</v>
      </c>
      <c r="G27" s="517">
        <v>0</v>
      </c>
      <c r="H27" s="517">
        <v>0</v>
      </c>
      <c r="J27" s="517">
        <v>0</v>
      </c>
      <c r="K27" s="517">
        <v>0</v>
      </c>
      <c r="L27" s="517">
        <v>0</v>
      </c>
      <c r="N27" s="517">
        <v>1776</v>
      </c>
      <c r="O27" s="517">
        <v>945</v>
      </c>
      <c r="P27" s="517">
        <v>831</v>
      </c>
      <c r="R27" s="517">
        <v>1828</v>
      </c>
      <c r="S27" s="517">
        <v>932</v>
      </c>
      <c r="T27" s="517">
        <v>896</v>
      </c>
    </row>
    <row r="28" spans="1:20" x14ac:dyDescent="0.2">
      <c r="A28" s="54" t="s">
        <v>70</v>
      </c>
      <c r="B28" s="524">
        <v>2036</v>
      </c>
      <c r="C28" s="524">
        <v>1027</v>
      </c>
      <c r="D28" s="524">
        <v>1009</v>
      </c>
      <c r="F28" s="517">
        <v>0</v>
      </c>
      <c r="G28" s="517">
        <v>0</v>
      </c>
      <c r="H28" s="517">
        <v>0</v>
      </c>
      <c r="J28" s="517">
        <v>0</v>
      </c>
      <c r="K28" s="517">
        <v>0</v>
      </c>
      <c r="L28" s="517">
        <v>0</v>
      </c>
      <c r="N28" s="517">
        <v>985</v>
      </c>
      <c r="O28" s="517">
        <v>477</v>
      </c>
      <c r="P28" s="517">
        <v>508</v>
      </c>
      <c r="R28" s="517">
        <v>1051</v>
      </c>
      <c r="S28" s="517">
        <v>550</v>
      </c>
      <c r="T28" s="517">
        <v>501</v>
      </c>
    </row>
    <row r="29" spans="1:20" x14ac:dyDescent="0.2">
      <c r="A29" s="54" t="s">
        <v>71</v>
      </c>
      <c r="B29" s="524">
        <v>3068</v>
      </c>
      <c r="C29" s="524">
        <v>1567</v>
      </c>
      <c r="D29" s="524">
        <v>1501</v>
      </c>
      <c r="F29" s="517">
        <v>0</v>
      </c>
      <c r="G29" s="517">
        <v>0</v>
      </c>
      <c r="H29" s="517">
        <v>0</v>
      </c>
      <c r="J29" s="517">
        <v>0</v>
      </c>
      <c r="K29" s="517">
        <v>0</v>
      </c>
      <c r="L29" s="517">
        <v>0</v>
      </c>
      <c r="N29" s="517">
        <v>1433</v>
      </c>
      <c r="O29" s="517">
        <v>726</v>
      </c>
      <c r="P29" s="517">
        <v>707</v>
      </c>
      <c r="R29" s="517">
        <v>1635</v>
      </c>
      <c r="S29" s="517">
        <v>841</v>
      </c>
      <c r="T29" s="517">
        <v>794</v>
      </c>
    </row>
    <row r="30" spans="1:20" x14ac:dyDescent="0.2">
      <c r="A30" s="54" t="s">
        <v>57</v>
      </c>
      <c r="B30" s="524">
        <v>1911</v>
      </c>
      <c r="C30" s="524">
        <v>957</v>
      </c>
      <c r="D30" s="524">
        <v>954</v>
      </c>
      <c r="F30" s="517">
        <v>0</v>
      </c>
      <c r="G30" s="517">
        <v>0</v>
      </c>
      <c r="H30" s="517">
        <v>0</v>
      </c>
      <c r="J30" s="517">
        <v>0</v>
      </c>
      <c r="K30" s="517">
        <v>0</v>
      </c>
      <c r="L30" s="517">
        <v>0</v>
      </c>
      <c r="N30" s="517">
        <v>929</v>
      </c>
      <c r="O30" s="517">
        <v>458</v>
      </c>
      <c r="P30" s="517">
        <v>471</v>
      </c>
      <c r="R30" s="517">
        <v>982</v>
      </c>
      <c r="S30" s="517">
        <v>499</v>
      </c>
      <c r="T30" s="517">
        <v>483</v>
      </c>
    </row>
    <row r="31" spans="1:20" x14ac:dyDescent="0.2">
      <c r="A31" s="54" t="s">
        <v>58</v>
      </c>
      <c r="B31" s="524">
        <v>4115</v>
      </c>
      <c r="C31" s="524">
        <v>2100</v>
      </c>
      <c r="D31" s="524">
        <v>2015</v>
      </c>
      <c r="F31" s="517">
        <v>0</v>
      </c>
      <c r="G31" s="517">
        <v>0</v>
      </c>
      <c r="H31" s="517">
        <v>0</v>
      </c>
      <c r="J31" s="517">
        <v>0</v>
      </c>
      <c r="K31" s="517">
        <v>0</v>
      </c>
      <c r="L31" s="517">
        <v>0</v>
      </c>
      <c r="N31" s="517">
        <v>1986</v>
      </c>
      <c r="O31" s="517">
        <v>998</v>
      </c>
      <c r="P31" s="517">
        <v>988</v>
      </c>
      <c r="R31" s="517">
        <v>2129</v>
      </c>
      <c r="S31" s="517">
        <v>1102</v>
      </c>
      <c r="T31" s="517">
        <v>1027</v>
      </c>
    </row>
    <row r="32" spans="1:20" x14ac:dyDescent="0.2">
      <c r="A32" s="54" t="s">
        <v>59</v>
      </c>
      <c r="B32" s="524">
        <v>4106</v>
      </c>
      <c r="C32" s="524">
        <v>2073</v>
      </c>
      <c r="D32" s="524">
        <v>2033</v>
      </c>
      <c r="F32" s="517">
        <v>0</v>
      </c>
      <c r="G32" s="517">
        <v>0</v>
      </c>
      <c r="H32" s="517">
        <v>0</v>
      </c>
      <c r="J32" s="517">
        <v>0</v>
      </c>
      <c r="K32" s="517">
        <v>0</v>
      </c>
      <c r="L32" s="517">
        <v>0</v>
      </c>
      <c r="N32" s="517">
        <v>1973</v>
      </c>
      <c r="O32" s="517">
        <v>1010</v>
      </c>
      <c r="P32" s="517">
        <v>963</v>
      </c>
      <c r="R32" s="517">
        <v>2133</v>
      </c>
      <c r="S32" s="517">
        <v>1063</v>
      </c>
      <c r="T32" s="517">
        <v>1070</v>
      </c>
    </row>
    <row r="33" spans="1:20" x14ac:dyDescent="0.2">
      <c r="A33" s="54" t="s">
        <v>85</v>
      </c>
      <c r="B33" s="524">
        <v>2258</v>
      </c>
      <c r="C33" s="524">
        <v>1163</v>
      </c>
      <c r="D33" s="524">
        <v>1095</v>
      </c>
      <c r="F33" s="517">
        <v>0</v>
      </c>
      <c r="G33" s="517">
        <v>0</v>
      </c>
      <c r="H33" s="517">
        <v>0</v>
      </c>
      <c r="J33" s="517">
        <v>0</v>
      </c>
      <c r="K33" s="517">
        <v>0</v>
      </c>
      <c r="L33" s="517">
        <v>0</v>
      </c>
      <c r="N33" s="517">
        <v>1114</v>
      </c>
      <c r="O33" s="517">
        <v>569</v>
      </c>
      <c r="P33" s="517">
        <v>545</v>
      </c>
      <c r="R33" s="517">
        <v>1144</v>
      </c>
      <c r="S33" s="517">
        <v>594</v>
      </c>
      <c r="T33" s="517">
        <v>550</v>
      </c>
    </row>
    <row r="34" spans="1:20" x14ac:dyDescent="0.2">
      <c r="A34" s="54" t="s">
        <v>72</v>
      </c>
      <c r="B34" s="524">
        <v>2494</v>
      </c>
      <c r="C34" s="524">
        <v>1323</v>
      </c>
      <c r="D34" s="524">
        <v>1171</v>
      </c>
      <c r="F34" s="517">
        <v>0</v>
      </c>
      <c r="G34" s="517">
        <v>0</v>
      </c>
      <c r="H34" s="517">
        <v>0</v>
      </c>
      <c r="J34" s="517">
        <v>0</v>
      </c>
      <c r="K34" s="517">
        <v>0</v>
      </c>
      <c r="L34" s="517">
        <v>0</v>
      </c>
      <c r="N34" s="517">
        <v>1194</v>
      </c>
      <c r="O34" s="517">
        <v>630</v>
      </c>
      <c r="P34" s="517">
        <v>564</v>
      </c>
      <c r="R34" s="517">
        <v>1300</v>
      </c>
      <c r="S34" s="517">
        <v>693</v>
      </c>
      <c r="T34" s="517">
        <v>607</v>
      </c>
    </row>
    <row r="35" spans="1:20" x14ac:dyDescent="0.2">
      <c r="A35" s="54" t="s">
        <v>73</v>
      </c>
      <c r="B35" s="524">
        <v>860</v>
      </c>
      <c r="C35" s="524">
        <v>462</v>
      </c>
      <c r="D35" s="524">
        <v>398</v>
      </c>
      <c r="F35" s="517">
        <v>0</v>
      </c>
      <c r="G35" s="517">
        <v>0</v>
      </c>
      <c r="H35" s="517">
        <v>0</v>
      </c>
      <c r="J35" s="517">
        <v>0</v>
      </c>
      <c r="K35" s="517">
        <v>0</v>
      </c>
      <c r="L35" s="517">
        <v>0</v>
      </c>
      <c r="N35" s="517">
        <v>406</v>
      </c>
      <c r="O35" s="517">
        <v>218</v>
      </c>
      <c r="P35" s="517">
        <v>188</v>
      </c>
      <c r="R35" s="517">
        <v>454</v>
      </c>
      <c r="S35" s="517">
        <v>244</v>
      </c>
      <c r="T35" s="517">
        <v>210</v>
      </c>
    </row>
    <row r="36" spans="1:20" x14ac:dyDescent="0.2">
      <c r="A36" s="54" t="s">
        <v>74</v>
      </c>
      <c r="B36" s="524">
        <v>7891</v>
      </c>
      <c r="C36" s="524">
        <v>4049</v>
      </c>
      <c r="D36" s="524">
        <v>3842</v>
      </c>
      <c r="F36" s="517">
        <v>2</v>
      </c>
      <c r="G36" s="517">
        <v>0</v>
      </c>
      <c r="H36" s="517">
        <v>2</v>
      </c>
      <c r="J36" s="517">
        <v>5</v>
      </c>
      <c r="K36" s="517">
        <v>1</v>
      </c>
      <c r="L36" s="517">
        <v>4</v>
      </c>
      <c r="N36" s="517">
        <v>3804</v>
      </c>
      <c r="O36" s="517">
        <v>1955</v>
      </c>
      <c r="P36" s="517">
        <v>1849</v>
      </c>
      <c r="R36" s="517">
        <v>4080</v>
      </c>
      <c r="S36" s="517">
        <v>2093</v>
      </c>
      <c r="T36" s="517">
        <v>1987</v>
      </c>
    </row>
    <row r="37" spans="1:20" x14ac:dyDescent="0.2">
      <c r="A37" s="54" t="s">
        <v>75</v>
      </c>
      <c r="B37" s="524">
        <v>6171</v>
      </c>
      <c r="C37" s="524">
        <v>3092</v>
      </c>
      <c r="D37" s="524">
        <v>3079</v>
      </c>
      <c r="F37" s="517">
        <v>0</v>
      </c>
      <c r="G37" s="517">
        <v>0</v>
      </c>
      <c r="H37" s="517">
        <v>0</v>
      </c>
      <c r="J37" s="517">
        <v>0</v>
      </c>
      <c r="K37" s="517">
        <v>0</v>
      </c>
      <c r="L37" s="517">
        <v>0</v>
      </c>
      <c r="N37" s="517">
        <v>2976</v>
      </c>
      <c r="O37" s="517">
        <v>1452</v>
      </c>
      <c r="P37" s="517">
        <v>1524</v>
      </c>
      <c r="R37" s="517">
        <v>3195</v>
      </c>
      <c r="S37" s="517">
        <v>1640</v>
      </c>
      <c r="T37" s="517">
        <v>1555</v>
      </c>
    </row>
    <row r="38" spans="1:20" ht="13.5" thickBot="1" x14ac:dyDescent="0.25">
      <c r="A38" s="58" t="s">
        <v>76</v>
      </c>
      <c r="B38" s="520">
        <v>1182</v>
      </c>
      <c r="C38" s="520">
        <v>633</v>
      </c>
      <c r="D38" s="520">
        <v>549</v>
      </c>
      <c r="E38" s="520"/>
      <c r="F38" s="520">
        <v>0</v>
      </c>
      <c r="G38" s="520">
        <v>0</v>
      </c>
      <c r="H38" s="520">
        <v>0</v>
      </c>
      <c r="I38" s="520"/>
      <c r="J38" s="520">
        <v>0</v>
      </c>
      <c r="K38" s="520">
        <v>0</v>
      </c>
      <c r="L38" s="520">
        <v>0</v>
      </c>
      <c r="M38" s="520"/>
      <c r="N38" s="520">
        <v>583</v>
      </c>
      <c r="O38" s="520">
        <v>331</v>
      </c>
      <c r="P38" s="520">
        <v>252</v>
      </c>
      <c r="Q38" s="520"/>
      <c r="R38" s="520">
        <v>599</v>
      </c>
      <c r="S38" s="520">
        <v>302</v>
      </c>
      <c r="T38" s="520">
        <v>297</v>
      </c>
    </row>
    <row r="39" spans="1:20" ht="15" customHeight="1" x14ac:dyDescent="0.2">
      <c r="A39" s="13" t="s">
        <v>24</v>
      </c>
    </row>
  </sheetData>
  <mergeCells count="12">
    <mergeCell ref="J7:L7"/>
    <mergeCell ref="N7:P7"/>
    <mergeCell ref="A4:T4"/>
    <mergeCell ref="A1:T1"/>
    <mergeCell ref="A2:T2"/>
    <mergeCell ref="A3:T3"/>
    <mergeCell ref="A5:T5"/>
    <mergeCell ref="B7:D7"/>
    <mergeCell ref="F7:H7"/>
    <mergeCell ref="F6:P6"/>
    <mergeCell ref="A6:A8"/>
    <mergeCell ref="R7:T7"/>
  </mergeCells>
  <conditionalFormatting sqref="B10:T38">
    <cfRule type="cellIs" dxfId="997" priority="2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19685039370078741" bottom="0.19685039370078741" header="0" footer="0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6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8.125" style="168" bestFit="1" customWidth="1"/>
    <col min="2" max="4" width="5.625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90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187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101"/>
    </row>
    <row r="6" spans="1:25" ht="17.25" customHeight="1" x14ac:dyDescent="0.2">
      <c r="A6" s="800" t="s">
        <v>49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509"/>
      <c r="V6" s="536"/>
      <c r="W6" s="511"/>
      <c r="X6" s="511"/>
      <c r="Y6" s="102"/>
    </row>
    <row r="7" spans="1:25" s="169" customFormat="1" ht="17.25" customHeight="1" x14ac:dyDescent="0.2">
      <c r="A7" s="800"/>
      <c r="B7" s="795" t="s">
        <v>0</v>
      </c>
      <c r="C7" s="795"/>
      <c r="D7" s="795"/>
      <c r="E7" s="511"/>
      <c r="F7" s="799" t="s">
        <v>245</v>
      </c>
      <c r="G7" s="799"/>
      <c r="H7" s="799"/>
      <c r="I7" s="512"/>
      <c r="J7" s="799" t="s">
        <v>246</v>
      </c>
      <c r="K7" s="799"/>
      <c r="L7" s="799"/>
      <c r="M7" s="512"/>
      <c r="N7" s="799" t="s">
        <v>247</v>
      </c>
      <c r="O7" s="799"/>
      <c r="P7" s="799"/>
      <c r="Q7" s="512"/>
      <c r="R7" s="799" t="s">
        <v>248</v>
      </c>
      <c r="S7" s="799"/>
      <c r="T7" s="799"/>
      <c r="U7" s="511"/>
      <c r="V7" s="795" t="s">
        <v>251</v>
      </c>
      <c r="W7" s="795"/>
      <c r="X7" s="795"/>
      <c r="Y7" s="4"/>
    </row>
    <row r="8" spans="1:25" s="169" customFormat="1" ht="27.75" customHeight="1" x14ac:dyDescent="0.2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1"/>
    </row>
    <row r="9" spans="1:25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1"/>
    </row>
    <row r="10" spans="1:25" s="555" customFormat="1" x14ac:dyDescent="0.2">
      <c r="A10" s="55" t="s">
        <v>0</v>
      </c>
      <c r="B10" s="554">
        <f>SUM(B12:B35)</f>
        <v>17454</v>
      </c>
      <c r="C10" s="554">
        <f>SUM(C12:C35)</f>
        <v>8925</v>
      </c>
      <c r="D10" s="554">
        <f>SUM(D12:D35)</f>
        <v>8529</v>
      </c>
      <c r="E10" s="554"/>
      <c r="F10" s="554">
        <f>SUM(F12:F35)</f>
        <v>652</v>
      </c>
      <c r="G10" s="554">
        <f>SUM(G12:G35)</f>
        <v>330</v>
      </c>
      <c r="H10" s="554">
        <f>SUM(H12:H35)</f>
        <v>322</v>
      </c>
      <c r="I10" s="554"/>
      <c r="J10" s="554">
        <f>SUM(J12:J35)</f>
        <v>1202</v>
      </c>
      <c r="K10" s="554">
        <f>SUM(K12:K35)</f>
        <v>640</v>
      </c>
      <c r="L10" s="554">
        <f>SUM(L12:L35)</f>
        <v>562</v>
      </c>
      <c r="M10" s="554"/>
      <c r="N10" s="554">
        <f>SUM(N12:N35)</f>
        <v>2331</v>
      </c>
      <c r="O10" s="554">
        <f>SUM(O12:O35)</f>
        <v>1162</v>
      </c>
      <c r="P10" s="554">
        <f>SUM(P12:P35)</f>
        <v>1169</v>
      </c>
      <c r="Q10" s="554"/>
      <c r="R10" s="554">
        <f>SUM(R12:R35)</f>
        <v>6130</v>
      </c>
      <c r="S10" s="554">
        <f>SUM(S12:S35)</f>
        <v>3088</v>
      </c>
      <c r="T10" s="554">
        <f>SUM(T12:T35)</f>
        <v>3042</v>
      </c>
      <c r="U10" s="554"/>
      <c r="V10" s="554">
        <f>SUM(V12:V35)</f>
        <v>7139</v>
      </c>
      <c r="W10" s="554">
        <f>SUM(W12:W35)</f>
        <v>3705</v>
      </c>
      <c r="X10" s="554">
        <f>SUM(X12:X35)</f>
        <v>3434</v>
      </c>
      <c r="Y10" s="156"/>
    </row>
    <row r="11" spans="1:25" x14ac:dyDescent="0.2">
      <c r="A11" s="56"/>
      <c r="B11" s="524"/>
      <c r="C11" s="524"/>
      <c r="D11" s="524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</row>
    <row r="12" spans="1:25" x14ac:dyDescent="0.2">
      <c r="A12" s="54" t="s">
        <v>54</v>
      </c>
      <c r="B12" s="524">
        <f>+F12+J12+N12+R12+V12</f>
        <v>2052</v>
      </c>
      <c r="C12" s="524">
        <f>+G12+K12+O12+S12+W12</f>
        <v>1033</v>
      </c>
      <c r="D12" s="524">
        <f>+B12-C12</f>
        <v>1019</v>
      </c>
      <c r="E12" s="537"/>
      <c r="F12" s="537">
        <v>89</v>
      </c>
      <c r="G12" s="537">
        <v>42</v>
      </c>
      <c r="H12" s="537">
        <v>47</v>
      </c>
      <c r="I12" s="537"/>
      <c r="J12" s="537">
        <v>154</v>
      </c>
      <c r="K12" s="537">
        <v>76</v>
      </c>
      <c r="L12" s="537">
        <v>78</v>
      </c>
      <c r="M12" s="537"/>
      <c r="N12" s="537">
        <v>311</v>
      </c>
      <c r="O12" s="537">
        <v>155</v>
      </c>
      <c r="P12" s="537">
        <v>156</v>
      </c>
      <c r="Q12" s="537"/>
      <c r="R12" s="537">
        <v>742</v>
      </c>
      <c r="S12" s="537">
        <v>362</v>
      </c>
      <c r="T12" s="537">
        <v>380</v>
      </c>
      <c r="U12" s="537"/>
      <c r="V12" s="537">
        <v>756</v>
      </c>
      <c r="W12" s="537">
        <v>398</v>
      </c>
      <c r="X12" s="537">
        <v>358</v>
      </c>
    </row>
    <row r="13" spans="1:25" x14ac:dyDescent="0.2">
      <c r="A13" s="54" t="s">
        <v>61</v>
      </c>
      <c r="B13" s="524">
        <f t="shared" ref="B13:C35" si="0">+F13+J13+N13+R13+V13</f>
        <v>3102</v>
      </c>
      <c r="C13" s="524">
        <f t="shared" si="0"/>
        <v>1599</v>
      </c>
      <c r="D13" s="524">
        <f t="shared" ref="D13:D35" si="1">+B13-C13</f>
        <v>1503</v>
      </c>
      <c r="E13" s="537"/>
      <c r="F13" s="537">
        <v>147</v>
      </c>
      <c r="G13" s="537">
        <v>79</v>
      </c>
      <c r="H13" s="537">
        <v>68</v>
      </c>
      <c r="I13" s="537"/>
      <c r="J13" s="537">
        <v>194</v>
      </c>
      <c r="K13" s="537">
        <v>114</v>
      </c>
      <c r="L13" s="537">
        <v>80</v>
      </c>
      <c r="M13" s="537"/>
      <c r="N13" s="537">
        <v>468</v>
      </c>
      <c r="O13" s="537">
        <v>226</v>
      </c>
      <c r="P13" s="537">
        <v>242</v>
      </c>
      <c r="Q13" s="537"/>
      <c r="R13" s="537">
        <v>1057</v>
      </c>
      <c r="S13" s="537">
        <v>528</v>
      </c>
      <c r="T13" s="537">
        <v>529</v>
      </c>
      <c r="U13" s="537"/>
      <c r="V13" s="537">
        <v>1236</v>
      </c>
      <c r="W13" s="537">
        <v>652</v>
      </c>
      <c r="X13" s="537">
        <v>584</v>
      </c>
    </row>
    <row r="14" spans="1:25" x14ac:dyDescent="0.2">
      <c r="A14" s="54" t="s">
        <v>31</v>
      </c>
      <c r="B14" s="524">
        <f t="shared" si="0"/>
        <v>2153</v>
      </c>
      <c r="C14" s="524">
        <f t="shared" si="0"/>
        <v>1128</v>
      </c>
      <c r="D14" s="524">
        <f t="shared" si="1"/>
        <v>1025</v>
      </c>
      <c r="E14" s="537"/>
      <c r="F14" s="537">
        <v>105</v>
      </c>
      <c r="G14" s="537">
        <v>54</v>
      </c>
      <c r="H14" s="537">
        <v>51</v>
      </c>
      <c r="I14" s="537"/>
      <c r="J14" s="537">
        <v>183</v>
      </c>
      <c r="K14" s="537">
        <v>92</v>
      </c>
      <c r="L14" s="537">
        <v>91</v>
      </c>
      <c r="M14" s="537"/>
      <c r="N14" s="537">
        <v>309</v>
      </c>
      <c r="O14" s="537">
        <v>163</v>
      </c>
      <c r="P14" s="537">
        <v>146</v>
      </c>
      <c r="Q14" s="537"/>
      <c r="R14" s="537">
        <v>694</v>
      </c>
      <c r="S14" s="537">
        <v>367</v>
      </c>
      <c r="T14" s="537">
        <v>327</v>
      </c>
      <c r="U14" s="537"/>
      <c r="V14" s="537">
        <v>862</v>
      </c>
      <c r="W14" s="537">
        <v>452</v>
      </c>
      <c r="X14" s="537">
        <v>410</v>
      </c>
    </row>
    <row r="15" spans="1:25" x14ac:dyDescent="0.2">
      <c r="A15" s="54" t="s">
        <v>62</v>
      </c>
      <c r="B15" s="524">
        <f t="shared" si="0"/>
        <v>607</v>
      </c>
      <c r="C15" s="524">
        <f t="shared" si="0"/>
        <v>305</v>
      </c>
      <c r="D15" s="524">
        <f t="shared" si="1"/>
        <v>302</v>
      </c>
      <c r="E15" s="537"/>
      <c r="F15" s="537">
        <v>1</v>
      </c>
      <c r="G15" s="537">
        <v>0</v>
      </c>
      <c r="H15" s="537">
        <v>1</v>
      </c>
      <c r="I15" s="537"/>
      <c r="J15" s="537">
        <v>18</v>
      </c>
      <c r="K15" s="537">
        <v>13</v>
      </c>
      <c r="L15" s="537">
        <v>5</v>
      </c>
      <c r="M15" s="537"/>
      <c r="N15" s="537">
        <v>30</v>
      </c>
      <c r="O15" s="537">
        <v>17</v>
      </c>
      <c r="P15" s="537">
        <v>13</v>
      </c>
      <c r="Q15" s="537"/>
      <c r="R15" s="537">
        <v>286</v>
      </c>
      <c r="S15" s="537">
        <v>139</v>
      </c>
      <c r="T15" s="537">
        <v>147</v>
      </c>
      <c r="U15" s="537"/>
      <c r="V15" s="537">
        <v>272</v>
      </c>
      <c r="W15" s="537">
        <v>136</v>
      </c>
      <c r="X15" s="537">
        <v>136</v>
      </c>
    </row>
    <row r="16" spans="1:25" x14ac:dyDescent="0.2">
      <c r="A16" s="54" t="s">
        <v>63</v>
      </c>
      <c r="B16" s="524">
        <f t="shared" si="0"/>
        <v>146</v>
      </c>
      <c r="C16" s="524">
        <f t="shared" si="0"/>
        <v>74</v>
      </c>
      <c r="D16" s="524">
        <f t="shared" si="1"/>
        <v>72</v>
      </c>
      <c r="E16" s="538"/>
      <c r="F16" s="538">
        <v>1</v>
      </c>
      <c r="G16" s="538">
        <v>0</v>
      </c>
      <c r="H16" s="538">
        <v>1</v>
      </c>
      <c r="I16" s="538"/>
      <c r="J16" s="538">
        <v>7</v>
      </c>
      <c r="K16" s="538">
        <v>3</v>
      </c>
      <c r="L16" s="538">
        <v>4</v>
      </c>
      <c r="M16" s="538"/>
      <c r="N16" s="538">
        <v>17</v>
      </c>
      <c r="O16" s="538">
        <v>10</v>
      </c>
      <c r="P16" s="538">
        <v>7</v>
      </c>
      <c r="Q16" s="538"/>
      <c r="R16" s="538">
        <v>61</v>
      </c>
      <c r="S16" s="538">
        <v>35</v>
      </c>
      <c r="T16" s="538">
        <v>26</v>
      </c>
      <c r="U16" s="538"/>
      <c r="V16" s="538">
        <v>60</v>
      </c>
      <c r="W16" s="538">
        <v>26</v>
      </c>
      <c r="X16" s="538">
        <v>34</v>
      </c>
    </row>
    <row r="17" spans="1:24" x14ac:dyDescent="0.2">
      <c r="A17" s="54" t="s">
        <v>64</v>
      </c>
      <c r="B17" s="524">
        <f t="shared" si="0"/>
        <v>93</v>
      </c>
      <c r="C17" s="524">
        <f t="shared" si="0"/>
        <v>47</v>
      </c>
      <c r="D17" s="524">
        <f t="shared" si="1"/>
        <v>46</v>
      </c>
      <c r="E17" s="538"/>
      <c r="F17" s="538">
        <v>4</v>
      </c>
      <c r="G17" s="538">
        <v>3</v>
      </c>
      <c r="H17" s="538">
        <v>1</v>
      </c>
      <c r="I17" s="538"/>
      <c r="J17" s="538">
        <v>0</v>
      </c>
      <c r="K17" s="538">
        <v>0</v>
      </c>
      <c r="L17" s="538">
        <v>0</v>
      </c>
      <c r="M17" s="538"/>
      <c r="N17" s="538">
        <v>1</v>
      </c>
      <c r="O17" s="538">
        <v>1</v>
      </c>
      <c r="P17" s="538">
        <v>0</v>
      </c>
      <c r="Q17" s="538"/>
      <c r="R17" s="538">
        <v>48</v>
      </c>
      <c r="S17" s="538">
        <v>24</v>
      </c>
      <c r="T17" s="538">
        <v>24</v>
      </c>
      <c r="U17" s="538"/>
      <c r="V17" s="538">
        <v>40</v>
      </c>
      <c r="W17" s="538">
        <v>19</v>
      </c>
      <c r="X17" s="538">
        <v>21</v>
      </c>
    </row>
    <row r="18" spans="1:24" x14ac:dyDescent="0.2">
      <c r="A18" s="54" t="s">
        <v>55</v>
      </c>
      <c r="B18" s="524">
        <f t="shared" si="0"/>
        <v>1984</v>
      </c>
      <c r="C18" s="524">
        <f t="shared" si="0"/>
        <v>995</v>
      </c>
      <c r="D18" s="524">
        <f t="shared" si="1"/>
        <v>989</v>
      </c>
      <c r="E18" s="538"/>
      <c r="F18" s="538">
        <v>76</v>
      </c>
      <c r="G18" s="538">
        <v>36</v>
      </c>
      <c r="H18" s="538">
        <v>40</v>
      </c>
      <c r="I18" s="538"/>
      <c r="J18" s="538">
        <v>131</v>
      </c>
      <c r="K18" s="538">
        <v>68</v>
      </c>
      <c r="L18" s="538">
        <v>63</v>
      </c>
      <c r="M18" s="538"/>
      <c r="N18" s="538">
        <v>283</v>
      </c>
      <c r="O18" s="538">
        <v>139</v>
      </c>
      <c r="P18" s="538">
        <v>144</v>
      </c>
      <c r="Q18" s="538"/>
      <c r="R18" s="538">
        <v>639</v>
      </c>
      <c r="S18" s="538">
        <v>321</v>
      </c>
      <c r="T18" s="538">
        <v>318</v>
      </c>
      <c r="U18" s="538"/>
      <c r="V18" s="538">
        <v>855</v>
      </c>
      <c r="W18" s="538">
        <v>431</v>
      </c>
      <c r="X18" s="538">
        <v>424</v>
      </c>
    </row>
    <row r="19" spans="1:24" x14ac:dyDescent="0.2">
      <c r="A19" s="54" t="s">
        <v>65</v>
      </c>
      <c r="B19" s="524">
        <f t="shared" si="0"/>
        <v>576</v>
      </c>
      <c r="C19" s="524">
        <f t="shared" si="0"/>
        <v>291</v>
      </c>
      <c r="D19" s="524">
        <f t="shared" si="1"/>
        <v>285</v>
      </c>
      <c r="E19" s="537"/>
      <c r="F19" s="537">
        <v>33</v>
      </c>
      <c r="G19" s="537">
        <v>17</v>
      </c>
      <c r="H19" s="537">
        <v>16</v>
      </c>
      <c r="I19" s="537"/>
      <c r="J19" s="537">
        <v>47</v>
      </c>
      <c r="K19" s="537">
        <v>27</v>
      </c>
      <c r="L19" s="537">
        <v>20</v>
      </c>
      <c r="M19" s="537"/>
      <c r="N19" s="537">
        <v>86</v>
      </c>
      <c r="O19" s="537">
        <v>44</v>
      </c>
      <c r="P19" s="537">
        <v>42</v>
      </c>
      <c r="Q19" s="537"/>
      <c r="R19" s="537">
        <v>196</v>
      </c>
      <c r="S19" s="537">
        <v>97</v>
      </c>
      <c r="T19" s="537">
        <v>99</v>
      </c>
      <c r="U19" s="537"/>
      <c r="V19" s="537">
        <v>214</v>
      </c>
      <c r="W19" s="537">
        <v>106</v>
      </c>
      <c r="X19" s="537">
        <v>108</v>
      </c>
    </row>
    <row r="20" spans="1:24" x14ac:dyDescent="0.2">
      <c r="A20" s="54" t="s">
        <v>66</v>
      </c>
      <c r="B20" s="524">
        <f t="shared" si="0"/>
        <v>292</v>
      </c>
      <c r="C20" s="524">
        <f t="shared" si="0"/>
        <v>141</v>
      </c>
      <c r="D20" s="524">
        <f t="shared" si="1"/>
        <v>151</v>
      </c>
      <c r="E20" s="538"/>
      <c r="F20" s="538">
        <v>0</v>
      </c>
      <c r="G20" s="538">
        <v>0</v>
      </c>
      <c r="H20" s="538">
        <v>0</v>
      </c>
      <c r="I20" s="538"/>
      <c r="J20" s="538">
        <v>4</v>
      </c>
      <c r="K20" s="538">
        <v>2</v>
      </c>
      <c r="L20" s="538">
        <v>2</v>
      </c>
      <c r="M20" s="538"/>
      <c r="N20" s="538">
        <v>19</v>
      </c>
      <c r="O20" s="538">
        <v>8</v>
      </c>
      <c r="P20" s="538">
        <v>11</v>
      </c>
      <c r="Q20" s="538"/>
      <c r="R20" s="538">
        <v>133</v>
      </c>
      <c r="S20" s="538">
        <v>71</v>
      </c>
      <c r="T20" s="538">
        <v>62</v>
      </c>
      <c r="U20" s="538"/>
      <c r="V20" s="538">
        <v>136</v>
      </c>
      <c r="W20" s="538">
        <v>60</v>
      </c>
      <c r="X20" s="538">
        <v>76</v>
      </c>
    </row>
    <row r="21" spans="1:24" x14ac:dyDescent="0.2">
      <c r="A21" s="53" t="s">
        <v>32</v>
      </c>
      <c r="B21" s="524">
        <f t="shared" si="0"/>
        <v>1410</v>
      </c>
      <c r="C21" s="524">
        <f t="shared" si="0"/>
        <v>715</v>
      </c>
      <c r="D21" s="524">
        <f t="shared" si="1"/>
        <v>695</v>
      </c>
      <c r="E21" s="524"/>
      <c r="F21" s="539">
        <v>29</v>
      </c>
      <c r="G21" s="539">
        <v>11</v>
      </c>
      <c r="H21" s="539">
        <v>18</v>
      </c>
      <c r="I21" s="524"/>
      <c r="J21" s="539">
        <v>83</v>
      </c>
      <c r="K21" s="539">
        <v>40</v>
      </c>
      <c r="L21" s="539">
        <v>43</v>
      </c>
      <c r="M21" s="524"/>
      <c r="N21" s="539">
        <v>169</v>
      </c>
      <c r="O21" s="539">
        <v>86</v>
      </c>
      <c r="P21" s="539">
        <v>83</v>
      </c>
      <c r="Q21" s="524"/>
      <c r="R21" s="539">
        <v>510</v>
      </c>
      <c r="S21" s="539">
        <v>264</v>
      </c>
      <c r="T21" s="539">
        <v>246</v>
      </c>
      <c r="U21" s="524"/>
      <c r="V21" s="539">
        <v>619</v>
      </c>
      <c r="W21" s="539">
        <v>314</v>
      </c>
      <c r="X21" s="539">
        <v>305</v>
      </c>
    </row>
    <row r="22" spans="1:24" x14ac:dyDescent="0.2">
      <c r="A22" s="54" t="s">
        <v>68</v>
      </c>
      <c r="B22" s="524">
        <f t="shared" si="0"/>
        <v>112</v>
      </c>
      <c r="C22" s="524">
        <f t="shared" si="0"/>
        <v>53</v>
      </c>
      <c r="D22" s="524">
        <f t="shared" si="1"/>
        <v>59</v>
      </c>
      <c r="E22" s="524"/>
      <c r="F22" s="524">
        <v>0</v>
      </c>
      <c r="G22" s="524">
        <v>0</v>
      </c>
      <c r="H22" s="524">
        <v>0</v>
      </c>
      <c r="I22" s="524"/>
      <c r="J22" s="524">
        <v>0</v>
      </c>
      <c r="K22" s="524">
        <v>0</v>
      </c>
      <c r="L22" s="524">
        <v>0</v>
      </c>
      <c r="M22" s="524"/>
      <c r="N22" s="524">
        <v>18</v>
      </c>
      <c r="O22" s="524">
        <v>8</v>
      </c>
      <c r="P22" s="524">
        <v>10</v>
      </c>
      <c r="Q22" s="524"/>
      <c r="R22" s="524">
        <v>45</v>
      </c>
      <c r="S22" s="524">
        <v>21</v>
      </c>
      <c r="T22" s="524">
        <v>24</v>
      </c>
      <c r="U22" s="524"/>
      <c r="V22" s="524">
        <v>49</v>
      </c>
      <c r="W22" s="524">
        <v>24</v>
      </c>
      <c r="X22" s="524">
        <v>25</v>
      </c>
    </row>
    <row r="23" spans="1:24" x14ac:dyDescent="0.2">
      <c r="A23" s="54" t="s">
        <v>33</v>
      </c>
      <c r="B23" s="524">
        <f t="shared" si="0"/>
        <v>2900</v>
      </c>
      <c r="C23" s="524">
        <f t="shared" si="0"/>
        <v>1503</v>
      </c>
      <c r="D23" s="524">
        <f t="shared" si="1"/>
        <v>1397</v>
      </c>
      <c r="E23" s="524"/>
      <c r="F23" s="524">
        <v>107</v>
      </c>
      <c r="G23" s="524">
        <v>54</v>
      </c>
      <c r="H23" s="524">
        <v>53</v>
      </c>
      <c r="I23" s="524"/>
      <c r="J23" s="524">
        <v>261</v>
      </c>
      <c r="K23" s="524">
        <v>141</v>
      </c>
      <c r="L23" s="524">
        <v>120</v>
      </c>
      <c r="M23" s="524"/>
      <c r="N23" s="524">
        <v>392</v>
      </c>
      <c r="O23" s="524">
        <v>196</v>
      </c>
      <c r="P23" s="524">
        <v>196</v>
      </c>
      <c r="Q23" s="524"/>
      <c r="R23" s="524">
        <v>991</v>
      </c>
      <c r="S23" s="524">
        <v>489</v>
      </c>
      <c r="T23" s="524">
        <v>502</v>
      </c>
      <c r="U23" s="524"/>
      <c r="V23" s="524">
        <v>1149</v>
      </c>
      <c r="W23" s="524">
        <v>623</v>
      </c>
      <c r="X23" s="524">
        <v>526</v>
      </c>
    </row>
    <row r="24" spans="1:24" x14ac:dyDescent="0.2">
      <c r="A24" s="54" t="s">
        <v>218</v>
      </c>
      <c r="B24" s="524">
        <f t="shared" si="0"/>
        <v>16</v>
      </c>
      <c r="C24" s="524">
        <f t="shared" si="0"/>
        <v>9</v>
      </c>
      <c r="D24" s="524">
        <f t="shared" si="1"/>
        <v>7</v>
      </c>
      <c r="F24" s="517">
        <v>0</v>
      </c>
      <c r="G24" s="517">
        <v>0</v>
      </c>
      <c r="H24" s="517">
        <v>0</v>
      </c>
      <c r="J24" s="517">
        <v>0</v>
      </c>
      <c r="K24" s="517">
        <v>0</v>
      </c>
      <c r="L24" s="517">
        <v>0</v>
      </c>
      <c r="N24" s="517">
        <v>0</v>
      </c>
      <c r="O24" s="517">
        <v>0</v>
      </c>
      <c r="P24" s="517">
        <v>0</v>
      </c>
      <c r="R24" s="517">
        <v>11</v>
      </c>
      <c r="S24" s="517">
        <v>4</v>
      </c>
      <c r="T24" s="517">
        <v>7</v>
      </c>
      <c r="V24" s="517">
        <v>5</v>
      </c>
      <c r="W24" s="517">
        <v>5</v>
      </c>
      <c r="X24" s="517">
        <v>0</v>
      </c>
    </row>
    <row r="25" spans="1:24" x14ac:dyDescent="0.2">
      <c r="A25" s="54" t="s">
        <v>56</v>
      </c>
      <c r="B25" s="524">
        <f t="shared" si="0"/>
        <v>317</v>
      </c>
      <c r="C25" s="524">
        <f t="shared" si="0"/>
        <v>156</v>
      </c>
      <c r="D25" s="524">
        <f t="shared" si="1"/>
        <v>161</v>
      </c>
      <c r="F25" s="517">
        <v>9</v>
      </c>
      <c r="G25" s="517">
        <v>6</v>
      </c>
      <c r="H25" s="517">
        <v>3</v>
      </c>
      <c r="J25" s="517">
        <v>20</v>
      </c>
      <c r="K25" s="517">
        <v>10</v>
      </c>
      <c r="L25" s="517">
        <v>10</v>
      </c>
      <c r="N25" s="517">
        <v>35</v>
      </c>
      <c r="O25" s="517">
        <v>13</v>
      </c>
      <c r="P25" s="517">
        <v>22</v>
      </c>
      <c r="R25" s="517">
        <v>116</v>
      </c>
      <c r="S25" s="517">
        <v>61</v>
      </c>
      <c r="T25" s="517">
        <v>55</v>
      </c>
      <c r="V25" s="517">
        <v>137</v>
      </c>
      <c r="W25" s="517">
        <v>66</v>
      </c>
      <c r="X25" s="517">
        <v>71</v>
      </c>
    </row>
    <row r="26" spans="1:24" x14ac:dyDescent="0.2">
      <c r="A26" s="54" t="s">
        <v>70</v>
      </c>
      <c r="B26" s="524">
        <f t="shared" si="0"/>
        <v>218</v>
      </c>
      <c r="C26" s="524">
        <f t="shared" si="0"/>
        <v>121</v>
      </c>
      <c r="D26" s="524">
        <f t="shared" si="1"/>
        <v>97</v>
      </c>
      <c r="F26" s="517">
        <v>5</v>
      </c>
      <c r="G26" s="517">
        <v>0</v>
      </c>
      <c r="H26" s="517">
        <v>5</v>
      </c>
      <c r="J26" s="517">
        <v>18</v>
      </c>
      <c r="K26" s="517">
        <v>9</v>
      </c>
      <c r="L26" s="517">
        <v>9</v>
      </c>
      <c r="N26" s="517">
        <v>32</v>
      </c>
      <c r="O26" s="517">
        <v>17</v>
      </c>
      <c r="P26" s="517">
        <v>15</v>
      </c>
      <c r="R26" s="517">
        <v>83</v>
      </c>
      <c r="S26" s="517">
        <v>49</v>
      </c>
      <c r="T26" s="517">
        <v>34</v>
      </c>
      <c r="V26" s="517">
        <v>80</v>
      </c>
      <c r="W26" s="517">
        <v>46</v>
      </c>
      <c r="X26" s="517">
        <v>34</v>
      </c>
    </row>
    <row r="27" spans="1:24" x14ac:dyDescent="0.2">
      <c r="A27" s="54" t="s">
        <v>71</v>
      </c>
      <c r="B27" s="524">
        <f t="shared" si="0"/>
        <v>249</v>
      </c>
      <c r="C27" s="524">
        <f t="shared" si="0"/>
        <v>138</v>
      </c>
      <c r="D27" s="524">
        <f t="shared" si="1"/>
        <v>111</v>
      </c>
      <c r="F27" s="517">
        <v>1</v>
      </c>
      <c r="G27" s="517">
        <v>1</v>
      </c>
      <c r="H27" s="517">
        <v>0</v>
      </c>
      <c r="J27" s="517">
        <v>6</v>
      </c>
      <c r="K27" s="517">
        <v>2</v>
      </c>
      <c r="L27" s="517">
        <v>4</v>
      </c>
      <c r="N27" s="517">
        <v>17</v>
      </c>
      <c r="O27" s="517">
        <v>9</v>
      </c>
      <c r="P27" s="517">
        <v>8</v>
      </c>
      <c r="R27" s="517">
        <v>91</v>
      </c>
      <c r="S27" s="517">
        <v>52</v>
      </c>
      <c r="T27" s="517">
        <v>39</v>
      </c>
      <c r="V27" s="517">
        <v>134</v>
      </c>
      <c r="W27" s="517">
        <v>74</v>
      </c>
      <c r="X27" s="517">
        <v>60</v>
      </c>
    </row>
    <row r="28" spans="1:24" x14ac:dyDescent="0.2">
      <c r="A28" s="54" t="s">
        <v>57</v>
      </c>
      <c r="B28" s="524">
        <f t="shared" si="0"/>
        <v>154</v>
      </c>
      <c r="C28" s="524">
        <f t="shared" si="0"/>
        <v>70</v>
      </c>
      <c r="D28" s="524">
        <f t="shared" si="1"/>
        <v>84</v>
      </c>
      <c r="F28" s="517">
        <v>8</v>
      </c>
      <c r="G28" s="517">
        <v>5</v>
      </c>
      <c r="H28" s="517">
        <v>3</v>
      </c>
      <c r="J28" s="517">
        <v>23</v>
      </c>
      <c r="K28" s="517">
        <v>9</v>
      </c>
      <c r="L28" s="517">
        <v>14</v>
      </c>
      <c r="N28" s="517">
        <v>17</v>
      </c>
      <c r="O28" s="517">
        <v>9</v>
      </c>
      <c r="P28" s="517">
        <v>8</v>
      </c>
      <c r="R28" s="517">
        <v>45</v>
      </c>
      <c r="S28" s="517">
        <v>21</v>
      </c>
      <c r="T28" s="517">
        <v>24</v>
      </c>
      <c r="V28" s="517">
        <v>61</v>
      </c>
      <c r="W28" s="517">
        <v>26</v>
      </c>
      <c r="X28" s="517">
        <v>35</v>
      </c>
    </row>
    <row r="29" spans="1:24" x14ac:dyDescent="0.2">
      <c r="A29" s="54" t="s">
        <v>58</v>
      </c>
      <c r="B29" s="524">
        <f t="shared" si="0"/>
        <v>275</v>
      </c>
      <c r="C29" s="524">
        <f t="shared" si="0"/>
        <v>144</v>
      </c>
      <c r="D29" s="524">
        <f t="shared" si="1"/>
        <v>131</v>
      </c>
      <c r="F29" s="517">
        <v>6</v>
      </c>
      <c r="G29" s="517">
        <v>4</v>
      </c>
      <c r="H29" s="517">
        <v>2</v>
      </c>
      <c r="J29" s="517">
        <v>8</v>
      </c>
      <c r="K29" s="517">
        <v>5</v>
      </c>
      <c r="L29" s="517">
        <v>3</v>
      </c>
      <c r="N29" s="517">
        <v>28</v>
      </c>
      <c r="O29" s="517">
        <v>12</v>
      </c>
      <c r="P29" s="517">
        <v>16</v>
      </c>
      <c r="R29" s="517">
        <v>100</v>
      </c>
      <c r="S29" s="517">
        <v>44</v>
      </c>
      <c r="T29" s="517">
        <v>56</v>
      </c>
      <c r="V29" s="517">
        <v>133</v>
      </c>
      <c r="W29" s="517">
        <v>79</v>
      </c>
      <c r="X29" s="517">
        <v>54</v>
      </c>
    </row>
    <row r="30" spans="1:24" x14ac:dyDescent="0.2">
      <c r="A30" s="54" t="s">
        <v>59</v>
      </c>
      <c r="B30" s="524">
        <f t="shared" si="0"/>
        <v>20</v>
      </c>
      <c r="C30" s="524">
        <f t="shared" si="0"/>
        <v>10</v>
      </c>
      <c r="D30" s="524">
        <f t="shared" si="1"/>
        <v>10</v>
      </c>
      <c r="F30" s="517">
        <v>0</v>
      </c>
      <c r="G30" s="517">
        <v>0</v>
      </c>
      <c r="H30" s="517">
        <v>0</v>
      </c>
      <c r="J30" s="517">
        <v>0</v>
      </c>
      <c r="K30" s="517">
        <v>0</v>
      </c>
      <c r="L30" s="517">
        <v>0</v>
      </c>
      <c r="N30" s="517">
        <v>0</v>
      </c>
      <c r="O30" s="517">
        <v>0</v>
      </c>
      <c r="P30" s="517">
        <v>0</v>
      </c>
      <c r="R30" s="517">
        <v>9</v>
      </c>
      <c r="S30" s="517">
        <v>3</v>
      </c>
      <c r="T30" s="517">
        <v>6</v>
      </c>
      <c r="V30" s="517">
        <v>11</v>
      </c>
      <c r="W30" s="517">
        <v>7</v>
      </c>
      <c r="X30" s="517">
        <v>4</v>
      </c>
    </row>
    <row r="31" spans="1:24" x14ac:dyDescent="0.2">
      <c r="A31" s="54" t="s">
        <v>85</v>
      </c>
      <c r="B31" s="524">
        <f t="shared" si="0"/>
        <v>177</v>
      </c>
      <c r="C31" s="524">
        <f t="shared" si="0"/>
        <v>89</v>
      </c>
      <c r="D31" s="524">
        <f t="shared" si="1"/>
        <v>88</v>
      </c>
      <c r="F31" s="517">
        <v>5</v>
      </c>
      <c r="G31" s="517">
        <v>3</v>
      </c>
      <c r="H31" s="517">
        <v>2</v>
      </c>
      <c r="J31" s="517">
        <v>11</v>
      </c>
      <c r="K31" s="517">
        <v>6</v>
      </c>
      <c r="L31" s="517">
        <v>5</v>
      </c>
      <c r="N31" s="517">
        <v>27</v>
      </c>
      <c r="O31" s="517">
        <v>12</v>
      </c>
      <c r="P31" s="517">
        <v>15</v>
      </c>
      <c r="R31" s="517">
        <v>60</v>
      </c>
      <c r="S31" s="517">
        <v>33</v>
      </c>
      <c r="T31" s="517">
        <v>27</v>
      </c>
      <c r="V31" s="517">
        <v>74</v>
      </c>
      <c r="W31" s="517">
        <v>35</v>
      </c>
      <c r="X31" s="517">
        <v>39</v>
      </c>
    </row>
    <row r="32" spans="1:24" x14ac:dyDescent="0.2">
      <c r="A32" s="54" t="s">
        <v>72</v>
      </c>
      <c r="B32" s="524">
        <f t="shared" si="0"/>
        <v>46</v>
      </c>
      <c r="C32" s="524">
        <f t="shared" si="0"/>
        <v>22</v>
      </c>
      <c r="D32" s="524">
        <f t="shared" si="1"/>
        <v>24</v>
      </c>
      <c r="F32" s="517">
        <v>8</v>
      </c>
      <c r="G32" s="517">
        <v>7</v>
      </c>
      <c r="H32" s="517">
        <v>1</v>
      </c>
      <c r="J32" s="517">
        <v>0</v>
      </c>
      <c r="K32" s="517">
        <v>0</v>
      </c>
      <c r="L32" s="517">
        <v>0</v>
      </c>
      <c r="N32" s="517">
        <v>0</v>
      </c>
      <c r="O32" s="517">
        <v>0</v>
      </c>
      <c r="P32" s="517">
        <v>0</v>
      </c>
      <c r="R32" s="517">
        <v>19</v>
      </c>
      <c r="S32" s="517">
        <v>9</v>
      </c>
      <c r="T32" s="517">
        <v>10</v>
      </c>
      <c r="V32" s="517">
        <v>19</v>
      </c>
      <c r="W32" s="517">
        <v>6</v>
      </c>
      <c r="X32" s="517">
        <v>13</v>
      </c>
    </row>
    <row r="33" spans="1:24" x14ac:dyDescent="0.2">
      <c r="A33" s="54" t="s">
        <v>73</v>
      </c>
      <c r="B33" s="524">
        <f t="shared" si="0"/>
        <v>33</v>
      </c>
      <c r="C33" s="524">
        <f t="shared" si="0"/>
        <v>18</v>
      </c>
      <c r="D33" s="524">
        <f t="shared" si="1"/>
        <v>15</v>
      </c>
      <c r="F33" s="517">
        <v>0</v>
      </c>
      <c r="G33" s="517">
        <v>0</v>
      </c>
      <c r="H33" s="517">
        <v>0</v>
      </c>
      <c r="J33" s="517">
        <v>0</v>
      </c>
      <c r="K33" s="517">
        <v>0</v>
      </c>
      <c r="L33" s="517">
        <v>0</v>
      </c>
      <c r="N33" s="517">
        <v>19</v>
      </c>
      <c r="O33" s="517">
        <v>14</v>
      </c>
      <c r="P33" s="517">
        <v>5</v>
      </c>
      <c r="R33" s="517">
        <v>0</v>
      </c>
      <c r="S33" s="517">
        <v>0</v>
      </c>
      <c r="T33" s="517">
        <v>0</v>
      </c>
      <c r="V33" s="517">
        <v>14</v>
      </c>
      <c r="W33" s="517">
        <v>4</v>
      </c>
      <c r="X33" s="517">
        <v>10</v>
      </c>
    </row>
    <row r="34" spans="1:24" x14ac:dyDescent="0.2">
      <c r="A34" s="54" t="s">
        <v>74</v>
      </c>
      <c r="B34" s="524">
        <f t="shared" si="0"/>
        <v>188</v>
      </c>
      <c r="C34" s="524">
        <f t="shared" si="0"/>
        <v>86</v>
      </c>
      <c r="D34" s="524">
        <f t="shared" si="1"/>
        <v>102</v>
      </c>
      <c r="F34" s="517">
        <v>4</v>
      </c>
      <c r="G34" s="517">
        <v>2</v>
      </c>
      <c r="H34" s="517">
        <v>2</v>
      </c>
      <c r="J34" s="517">
        <v>4</v>
      </c>
      <c r="K34" s="517">
        <v>2</v>
      </c>
      <c r="L34" s="517">
        <v>2</v>
      </c>
      <c r="N34" s="517">
        <v>11</v>
      </c>
      <c r="O34" s="517">
        <v>5</v>
      </c>
      <c r="P34" s="517">
        <v>6</v>
      </c>
      <c r="R34" s="517">
        <v>79</v>
      </c>
      <c r="S34" s="517">
        <v>34</v>
      </c>
      <c r="T34" s="517">
        <v>45</v>
      </c>
      <c r="V34" s="517">
        <v>90</v>
      </c>
      <c r="W34" s="517">
        <v>43</v>
      </c>
      <c r="X34" s="517">
        <v>47</v>
      </c>
    </row>
    <row r="35" spans="1:24" ht="13.5" thickBot="1" x14ac:dyDescent="0.25">
      <c r="A35" s="58" t="s">
        <v>75</v>
      </c>
      <c r="B35" s="520">
        <f t="shared" si="0"/>
        <v>334</v>
      </c>
      <c r="C35" s="520">
        <f t="shared" si="0"/>
        <v>178</v>
      </c>
      <c r="D35" s="520">
        <f t="shared" si="1"/>
        <v>156</v>
      </c>
      <c r="E35" s="520"/>
      <c r="F35" s="520">
        <v>14</v>
      </c>
      <c r="G35" s="520">
        <v>6</v>
      </c>
      <c r="H35" s="520">
        <v>8</v>
      </c>
      <c r="I35" s="520"/>
      <c r="J35" s="520">
        <v>30</v>
      </c>
      <c r="K35" s="520">
        <v>21</v>
      </c>
      <c r="L35" s="520">
        <v>9</v>
      </c>
      <c r="M35" s="520"/>
      <c r="N35" s="520">
        <v>42</v>
      </c>
      <c r="O35" s="520">
        <v>18</v>
      </c>
      <c r="P35" s="520">
        <v>24</v>
      </c>
      <c r="Q35" s="520"/>
      <c r="R35" s="520">
        <v>115</v>
      </c>
      <c r="S35" s="520">
        <v>60</v>
      </c>
      <c r="T35" s="520">
        <v>55</v>
      </c>
      <c r="U35" s="520"/>
      <c r="V35" s="520">
        <v>133</v>
      </c>
      <c r="W35" s="520">
        <v>73</v>
      </c>
      <c r="X35" s="520">
        <v>60</v>
      </c>
    </row>
    <row r="36" spans="1:24" ht="15" customHeight="1" x14ac:dyDescent="0.2">
      <c r="A36" s="13" t="s">
        <v>24</v>
      </c>
    </row>
  </sheetData>
  <mergeCells count="13"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A6:A8"/>
    <mergeCell ref="V7:X7"/>
  </mergeCells>
  <conditionalFormatting sqref="B10:X10 F12:X35">
    <cfRule type="cellIs" dxfId="996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19685039370078741" bottom="0.19685039370078741" header="0" footer="0"/>
  <pageSetup scale="9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25"/>
  <sheetViews>
    <sheetView showGridLines="0" zoomScaleNormal="100" zoomScaleSheetLayoutView="100" workbookViewId="0">
      <selection sqref="A1:T1"/>
    </sheetView>
  </sheetViews>
  <sheetFormatPr baseColWidth="10" defaultColWidth="11" defaultRowHeight="12.75" x14ac:dyDescent="0.2"/>
  <cols>
    <col min="1" max="1" width="18.125" style="168" bestFit="1" customWidth="1"/>
    <col min="2" max="4" width="5.625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9.5" style="476" customWidth="1"/>
    <col min="22" max="24" width="11" style="527"/>
    <col min="25" max="16384" width="11" style="134"/>
  </cols>
  <sheetData>
    <row r="1" spans="1:24" ht="15" customHeight="1" x14ac:dyDescent="0.25">
      <c r="A1" s="796" t="s">
        <v>954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1:24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484" t="s">
        <v>612</v>
      </c>
    </row>
    <row r="3" spans="1:24" ht="15" x14ac:dyDescent="0.25">
      <c r="A3" s="797" t="s">
        <v>90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</row>
    <row r="4" spans="1:24" ht="15" x14ac:dyDescent="0.25">
      <c r="A4" s="797" t="s">
        <v>212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</row>
    <row r="5" spans="1:24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528"/>
    </row>
    <row r="6" spans="1:24" ht="17.25" customHeight="1" x14ac:dyDescent="0.2">
      <c r="A6" s="800" t="s">
        <v>49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509"/>
      <c r="R6" s="536"/>
      <c r="S6" s="511"/>
      <c r="T6" s="511"/>
      <c r="U6" s="529"/>
    </row>
    <row r="7" spans="1:24" s="169" customFormat="1" ht="17.25" customHeight="1" x14ac:dyDescent="0.2">
      <c r="A7" s="800"/>
      <c r="B7" s="795" t="s">
        <v>0</v>
      </c>
      <c r="C7" s="795"/>
      <c r="D7" s="795"/>
      <c r="E7" s="511"/>
      <c r="F7" s="801" t="s">
        <v>246</v>
      </c>
      <c r="G7" s="801"/>
      <c r="H7" s="801"/>
      <c r="I7" s="512"/>
      <c r="J7" s="801" t="s">
        <v>247</v>
      </c>
      <c r="K7" s="801"/>
      <c r="L7" s="801"/>
      <c r="M7" s="512"/>
      <c r="N7" s="801" t="s">
        <v>248</v>
      </c>
      <c r="O7" s="801"/>
      <c r="P7" s="801"/>
      <c r="Q7" s="511"/>
      <c r="R7" s="795" t="s">
        <v>251</v>
      </c>
      <c r="S7" s="795"/>
      <c r="T7" s="795"/>
      <c r="U7" s="530"/>
      <c r="V7" s="531"/>
      <c r="W7" s="531"/>
      <c r="X7" s="531"/>
    </row>
    <row r="8" spans="1:24" s="169" customFormat="1" ht="27.75" customHeight="1" x14ac:dyDescent="0.2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4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476"/>
      <c r="V8" s="531"/>
      <c r="W8" s="531"/>
      <c r="X8" s="531"/>
    </row>
    <row r="9" spans="1:24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476"/>
      <c r="V9" s="531"/>
      <c r="W9" s="531"/>
      <c r="X9" s="531"/>
    </row>
    <row r="10" spans="1:24" s="555" customFormat="1" x14ac:dyDescent="0.2">
      <c r="A10" s="55" t="s">
        <v>0</v>
      </c>
      <c r="B10" s="554">
        <v>1127</v>
      </c>
      <c r="C10" s="554">
        <v>533</v>
      </c>
      <c r="D10" s="554">
        <v>594</v>
      </c>
      <c r="E10" s="554"/>
      <c r="F10" s="554">
        <v>5</v>
      </c>
      <c r="G10" s="554">
        <v>3</v>
      </c>
      <c r="H10" s="554">
        <v>2</v>
      </c>
      <c r="I10" s="554"/>
      <c r="J10" s="554">
        <v>99</v>
      </c>
      <c r="K10" s="554">
        <v>48</v>
      </c>
      <c r="L10" s="554">
        <v>51</v>
      </c>
      <c r="M10" s="554"/>
      <c r="N10" s="554">
        <v>418</v>
      </c>
      <c r="O10" s="554">
        <v>198</v>
      </c>
      <c r="P10" s="554">
        <v>220</v>
      </c>
      <c r="Q10" s="554"/>
      <c r="R10" s="554">
        <v>605</v>
      </c>
      <c r="S10" s="554">
        <v>284</v>
      </c>
      <c r="T10" s="554">
        <v>321</v>
      </c>
      <c r="U10" s="556"/>
      <c r="V10" s="557"/>
      <c r="W10" s="557"/>
      <c r="X10" s="557"/>
    </row>
    <row r="11" spans="1:24" x14ac:dyDescent="0.2">
      <c r="A11" s="56"/>
      <c r="B11" s="524"/>
      <c r="C11" s="524"/>
      <c r="D11" s="524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</row>
    <row r="12" spans="1:24" x14ac:dyDescent="0.2">
      <c r="A12" s="54" t="s">
        <v>54</v>
      </c>
      <c r="B12" s="524">
        <v>328</v>
      </c>
      <c r="C12" s="524">
        <v>152</v>
      </c>
      <c r="D12" s="524">
        <v>176</v>
      </c>
      <c r="E12" s="537"/>
      <c r="F12" s="537">
        <v>0</v>
      </c>
      <c r="G12" s="537">
        <v>0</v>
      </c>
      <c r="H12" s="537">
        <v>0</v>
      </c>
      <c r="I12" s="537"/>
      <c r="J12" s="537">
        <v>72</v>
      </c>
      <c r="K12" s="537">
        <v>37</v>
      </c>
      <c r="L12" s="537">
        <v>35</v>
      </c>
      <c r="M12" s="537"/>
      <c r="N12" s="537">
        <v>108</v>
      </c>
      <c r="O12" s="537">
        <v>46</v>
      </c>
      <c r="P12" s="537">
        <v>62</v>
      </c>
      <c r="Q12" s="537"/>
      <c r="R12" s="537">
        <v>148</v>
      </c>
      <c r="S12" s="537">
        <v>69</v>
      </c>
      <c r="T12" s="537">
        <v>79</v>
      </c>
    </row>
    <row r="13" spans="1:24" x14ac:dyDescent="0.2">
      <c r="A13" s="54" t="s">
        <v>61</v>
      </c>
      <c r="B13" s="524">
        <v>199</v>
      </c>
      <c r="C13" s="524">
        <v>85</v>
      </c>
      <c r="D13" s="524">
        <v>114</v>
      </c>
      <c r="E13" s="537"/>
      <c r="F13" s="537">
        <v>4</v>
      </c>
      <c r="G13" s="537">
        <v>2</v>
      </c>
      <c r="H13" s="537">
        <v>2</v>
      </c>
      <c r="I13" s="537"/>
      <c r="J13" s="537">
        <v>21</v>
      </c>
      <c r="K13" s="537">
        <v>9</v>
      </c>
      <c r="L13" s="537">
        <v>12</v>
      </c>
      <c r="M13" s="537"/>
      <c r="N13" s="537">
        <v>39</v>
      </c>
      <c r="O13" s="537">
        <v>17</v>
      </c>
      <c r="P13" s="537">
        <v>22</v>
      </c>
      <c r="Q13" s="537"/>
      <c r="R13" s="537">
        <v>135</v>
      </c>
      <c r="S13" s="537">
        <v>57</v>
      </c>
      <c r="T13" s="537">
        <v>78</v>
      </c>
    </row>
    <row r="14" spans="1:24" x14ac:dyDescent="0.2">
      <c r="A14" s="54" t="s">
        <v>31</v>
      </c>
      <c r="B14" s="524">
        <v>107</v>
      </c>
      <c r="C14" s="524">
        <v>43</v>
      </c>
      <c r="D14" s="524">
        <v>64</v>
      </c>
      <c r="E14" s="537"/>
      <c r="F14" s="537">
        <v>0</v>
      </c>
      <c r="G14" s="537">
        <v>0</v>
      </c>
      <c r="H14" s="537">
        <v>0</v>
      </c>
      <c r="I14" s="537"/>
      <c r="J14" s="537">
        <v>0</v>
      </c>
      <c r="K14" s="537">
        <v>0</v>
      </c>
      <c r="L14" s="537">
        <v>0</v>
      </c>
      <c r="M14" s="537"/>
      <c r="N14" s="537">
        <v>46</v>
      </c>
      <c r="O14" s="537">
        <v>20</v>
      </c>
      <c r="P14" s="537">
        <v>26</v>
      </c>
      <c r="Q14" s="537"/>
      <c r="R14" s="537">
        <v>61</v>
      </c>
      <c r="S14" s="537">
        <v>23</v>
      </c>
      <c r="T14" s="537">
        <v>38</v>
      </c>
    </row>
    <row r="15" spans="1:24" x14ac:dyDescent="0.2">
      <c r="A15" s="54" t="s">
        <v>64</v>
      </c>
      <c r="B15" s="524">
        <v>66</v>
      </c>
      <c r="C15" s="524">
        <v>35</v>
      </c>
      <c r="D15" s="524">
        <v>31</v>
      </c>
      <c r="E15" s="538"/>
      <c r="F15" s="538">
        <v>0</v>
      </c>
      <c r="G15" s="538">
        <v>0</v>
      </c>
      <c r="H15" s="538">
        <v>0</v>
      </c>
      <c r="I15" s="538"/>
      <c r="J15" s="538">
        <v>0</v>
      </c>
      <c r="K15" s="538">
        <v>0</v>
      </c>
      <c r="L15" s="538">
        <v>0</v>
      </c>
      <c r="M15" s="538"/>
      <c r="N15" s="538">
        <v>29</v>
      </c>
      <c r="O15" s="538">
        <v>16</v>
      </c>
      <c r="P15" s="538">
        <v>13</v>
      </c>
      <c r="Q15" s="538"/>
      <c r="R15" s="538">
        <v>37</v>
      </c>
      <c r="S15" s="538">
        <v>19</v>
      </c>
      <c r="T15" s="538">
        <v>18</v>
      </c>
    </row>
    <row r="16" spans="1:24" x14ac:dyDescent="0.2">
      <c r="A16" s="54" t="s">
        <v>55</v>
      </c>
      <c r="B16" s="524">
        <v>123</v>
      </c>
      <c r="C16" s="524">
        <v>62</v>
      </c>
      <c r="D16" s="524">
        <v>61</v>
      </c>
      <c r="E16" s="538"/>
      <c r="F16" s="538">
        <v>1</v>
      </c>
      <c r="G16" s="538">
        <v>1</v>
      </c>
      <c r="H16" s="538">
        <v>0</v>
      </c>
      <c r="I16" s="538"/>
      <c r="J16" s="538">
        <v>3</v>
      </c>
      <c r="K16" s="538">
        <v>1</v>
      </c>
      <c r="L16" s="538">
        <v>2</v>
      </c>
      <c r="M16" s="538"/>
      <c r="N16" s="538">
        <v>54</v>
      </c>
      <c r="O16" s="538">
        <v>21</v>
      </c>
      <c r="P16" s="538">
        <v>33</v>
      </c>
      <c r="Q16" s="538"/>
      <c r="R16" s="538">
        <v>65</v>
      </c>
      <c r="S16" s="538">
        <v>39</v>
      </c>
      <c r="T16" s="538">
        <v>26</v>
      </c>
    </row>
    <row r="17" spans="1:20" x14ac:dyDescent="0.2">
      <c r="A17" s="54" t="s">
        <v>65</v>
      </c>
      <c r="B17" s="524">
        <v>59</v>
      </c>
      <c r="C17" s="524">
        <v>37</v>
      </c>
      <c r="D17" s="524">
        <v>22</v>
      </c>
      <c r="E17" s="537"/>
      <c r="F17" s="537">
        <v>0</v>
      </c>
      <c r="G17" s="537">
        <v>0</v>
      </c>
      <c r="H17" s="537">
        <v>0</v>
      </c>
      <c r="I17" s="537"/>
      <c r="J17" s="537">
        <v>0</v>
      </c>
      <c r="K17" s="537">
        <v>0</v>
      </c>
      <c r="L17" s="537">
        <v>0</v>
      </c>
      <c r="M17" s="537"/>
      <c r="N17" s="537">
        <v>27</v>
      </c>
      <c r="O17" s="537">
        <v>17</v>
      </c>
      <c r="P17" s="537">
        <v>10</v>
      </c>
      <c r="Q17" s="537"/>
      <c r="R17" s="537">
        <v>32</v>
      </c>
      <c r="S17" s="537">
        <v>20</v>
      </c>
      <c r="T17" s="537">
        <v>12</v>
      </c>
    </row>
    <row r="18" spans="1:20" x14ac:dyDescent="0.2">
      <c r="A18" s="54" t="s">
        <v>66</v>
      </c>
      <c r="B18" s="524">
        <v>42</v>
      </c>
      <c r="C18" s="524">
        <v>18</v>
      </c>
      <c r="D18" s="524">
        <v>24</v>
      </c>
      <c r="E18" s="538"/>
      <c r="F18" s="538">
        <v>0</v>
      </c>
      <c r="G18" s="538">
        <v>0</v>
      </c>
      <c r="H18" s="538">
        <v>0</v>
      </c>
      <c r="I18" s="538"/>
      <c r="J18" s="538">
        <v>0</v>
      </c>
      <c r="K18" s="538">
        <v>0</v>
      </c>
      <c r="L18" s="538">
        <v>0</v>
      </c>
      <c r="M18" s="538"/>
      <c r="N18" s="538">
        <v>19</v>
      </c>
      <c r="O18" s="538">
        <v>10</v>
      </c>
      <c r="P18" s="538">
        <v>9</v>
      </c>
      <c r="Q18" s="538"/>
      <c r="R18" s="538">
        <v>23</v>
      </c>
      <c r="S18" s="538">
        <v>8</v>
      </c>
      <c r="T18" s="538">
        <v>15</v>
      </c>
    </row>
    <row r="19" spans="1:20" x14ac:dyDescent="0.2">
      <c r="A19" s="53" t="s">
        <v>32</v>
      </c>
      <c r="B19" s="524">
        <v>27</v>
      </c>
      <c r="C19" s="524">
        <v>12</v>
      </c>
      <c r="D19" s="524">
        <v>15</v>
      </c>
      <c r="E19" s="524"/>
      <c r="F19" s="539">
        <v>0</v>
      </c>
      <c r="G19" s="539">
        <v>0</v>
      </c>
      <c r="H19" s="539">
        <v>0</v>
      </c>
      <c r="I19" s="524"/>
      <c r="J19" s="539">
        <v>0</v>
      </c>
      <c r="K19" s="539">
        <v>0</v>
      </c>
      <c r="L19" s="539">
        <v>0</v>
      </c>
      <c r="M19" s="524"/>
      <c r="N19" s="539">
        <v>19</v>
      </c>
      <c r="O19" s="539">
        <v>11</v>
      </c>
      <c r="P19" s="539">
        <v>8</v>
      </c>
      <c r="Q19" s="524"/>
      <c r="R19" s="539">
        <v>8</v>
      </c>
      <c r="S19" s="539">
        <v>1</v>
      </c>
      <c r="T19" s="539">
        <v>7</v>
      </c>
    </row>
    <row r="20" spans="1:20" x14ac:dyDescent="0.2">
      <c r="A20" s="54" t="s">
        <v>68</v>
      </c>
      <c r="B20" s="524">
        <v>49</v>
      </c>
      <c r="C20" s="524">
        <v>24</v>
      </c>
      <c r="D20" s="524">
        <v>25</v>
      </c>
      <c r="E20" s="524"/>
      <c r="F20" s="524">
        <v>0</v>
      </c>
      <c r="G20" s="524">
        <v>0</v>
      </c>
      <c r="H20" s="524">
        <v>0</v>
      </c>
      <c r="I20" s="524"/>
      <c r="J20" s="524">
        <v>0</v>
      </c>
      <c r="K20" s="524">
        <v>0</v>
      </c>
      <c r="L20" s="524">
        <v>0</v>
      </c>
      <c r="M20" s="524"/>
      <c r="N20" s="524">
        <v>28</v>
      </c>
      <c r="O20" s="524">
        <v>16</v>
      </c>
      <c r="P20" s="524">
        <v>12</v>
      </c>
      <c r="Q20" s="524"/>
      <c r="R20" s="524">
        <v>21</v>
      </c>
      <c r="S20" s="524">
        <v>8</v>
      </c>
      <c r="T20" s="524">
        <v>13</v>
      </c>
    </row>
    <row r="21" spans="1:20" x14ac:dyDescent="0.2">
      <c r="A21" s="54" t="s">
        <v>33</v>
      </c>
      <c r="B21" s="524">
        <v>36</v>
      </c>
      <c r="C21" s="524">
        <v>19</v>
      </c>
      <c r="D21" s="524">
        <v>17</v>
      </c>
      <c r="E21" s="524"/>
      <c r="F21" s="524">
        <v>0</v>
      </c>
      <c r="G21" s="524">
        <v>0</v>
      </c>
      <c r="H21" s="524">
        <v>0</v>
      </c>
      <c r="I21" s="524"/>
      <c r="J21" s="524">
        <v>3</v>
      </c>
      <c r="K21" s="524">
        <v>1</v>
      </c>
      <c r="L21" s="524">
        <v>2</v>
      </c>
      <c r="M21" s="524"/>
      <c r="N21" s="524">
        <v>8</v>
      </c>
      <c r="O21" s="524">
        <v>4</v>
      </c>
      <c r="P21" s="524">
        <v>4</v>
      </c>
      <c r="Q21" s="524"/>
      <c r="R21" s="524">
        <v>25</v>
      </c>
      <c r="S21" s="524">
        <v>14</v>
      </c>
      <c r="T21" s="524">
        <v>11</v>
      </c>
    </row>
    <row r="22" spans="1:20" x14ac:dyDescent="0.2">
      <c r="A22" s="54" t="s">
        <v>70</v>
      </c>
      <c r="B22" s="524">
        <v>13</v>
      </c>
      <c r="C22" s="524">
        <v>3</v>
      </c>
      <c r="D22" s="524">
        <v>10</v>
      </c>
      <c r="F22" s="517">
        <v>0</v>
      </c>
      <c r="G22" s="517">
        <v>0</v>
      </c>
      <c r="H22" s="517">
        <v>0</v>
      </c>
      <c r="J22" s="517">
        <v>0</v>
      </c>
      <c r="K22" s="517">
        <v>0</v>
      </c>
      <c r="L22" s="517">
        <v>0</v>
      </c>
      <c r="N22" s="517">
        <v>4</v>
      </c>
      <c r="O22" s="517">
        <v>1</v>
      </c>
      <c r="P22" s="517">
        <v>3</v>
      </c>
      <c r="R22" s="517">
        <v>9</v>
      </c>
      <c r="S22" s="517">
        <v>2</v>
      </c>
      <c r="T22" s="517">
        <v>7</v>
      </c>
    </row>
    <row r="23" spans="1:20" x14ac:dyDescent="0.2">
      <c r="A23" s="54" t="s">
        <v>71</v>
      </c>
      <c r="B23" s="524">
        <v>27</v>
      </c>
      <c r="C23" s="524">
        <v>14</v>
      </c>
      <c r="D23" s="524">
        <v>13</v>
      </c>
      <c r="F23" s="517">
        <v>0</v>
      </c>
      <c r="G23" s="517">
        <v>0</v>
      </c>
      <c r="H23" s="517">
        <v>0</v>
      </c>
      <c r="J23" s="517">
        <v>0</v>
      </c>
      <c r="K23" s="517">
        <v>0</v>
      </c>
      <c r="L23" s="517">
        <v>0</v>
      </c>
      <c r="N23" s="517">
        <v>11</v>
      </c>
      <c r="O23" s="517">
        <v>6</v>
      </c>
      <c r="P23" s="517">
        <v>5</v>
      </c>
      <c r="R23" s="517">
        <v>16</v>
      </c>
      <c r="S23" s="517">
        <v>8</v>
      </c>
      <c r="T23" s="517">
        <v>8</v>
      </c>
    </row>
    <row r="24" spans="1:20" ht="13.5" thickBot="1" x14ac:dyDescent="0.25">
      <c r="A24" s="58" t="s">
        <v>58</v>
      </c>
      <c r="B24" s="520">
        <v>51</v>
      </c>
      <c r="C24" s="520">
        <v>29</v>
      </c>
      <c r="D24" s="520">
        <v>22</v>
      </c>
      <c r="E24" s="520"/>
      <c r="F24" s="520">
        <v>0</v>
      </c>
      <c r="G24" s="520">
        <v>0</v>
      </c>
      <c r="H24" s="520">
        <v>0</v>
      </c>
      <c r="I24" s="520"/>
      <c r="J24" s="520">
        <v>0</v>
      </c>
      <c r="K24" s="520">
        <v>0</v>
      </c>
      <c r="L24" s="520">
        <v>0</v>
      </c>
      <c r="M24" s="520"/>
      <c r="N24" s="520">
        <v>26</v>
      </c>
      <c r="O24" s="520">
        <v>13</v>
      </c>
      <c r="P24" s="520">
        <v>13</v>
      </c>
      <c r="Q24" s="520"/>
      <c r="R24" s="520">
        <v>25</v>
      </c>
      <c r="S24" s="520">
        <v>16</v>
      </c>
      <c r="T24" s="520">
        <v>9</v>
      </c>
    </row>
    <row r="25" spans="1:20" ht="15" customHeight="1" x14ac:dyDescent="0.2">
      <c r="A25" s="13" t="s">
        <v>24</v>
      </c>
    </row>
  </sheetData>
  <mergeCells count="12">
    <mergeCell ref="J7:L7"/>
    <mergeCell ref="N7:P7"/>
    <mergeCell ref="A4:T4"/>
    <mergeCell ref="A1:T1"/>
    <mergeCell ref="A2:T2"/>
    <mergeCell ref="A3:T3"/>
    <mergeCell ref="A5:T5"/>
    <mergeCell ref="B7:D7"/>
    <mergeCell ref="F7:H7"/>
    <mergeCell ref="F6:P6"/>
    <mergeCell ref="A6:A8"/>
    <mergeCell ref="R7:T7"/>
  </mergeCells>
  <conditionalFormatting sqref="B10:T24">
    <cfRule type="cellIs" dxfId="995" priority="2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39370078740157483" bottom="0.19685039370078741" header="0" footer="0"/>
  <pageSetup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6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8.125" style="168" bestFit="1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252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1" customFormat="1" ht="17.25" customHeight="1" x14ac:dyDescent="0.25">
      <c r="A6" s="800" t="s">
        <v>253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509"/>
      <c r="V6" s="521"/>
      <c r="W6" s="511"/>
      <c r="X6" s="511"/>
      <c r="Y6" s="101"/>
    </row>
    <row r="7" spans="1:25" s="503" customFormat="1" ht="17.25" customHeight="1" x14ac:dyDescent="0.25">
      <c r="A7" s="800"/>
      <c r="B7" s="795" t="s">
        <v>0</v>
      </c>
      <c r="C7" s="795"/>
      <c r="D7" s="795"/>
      <c r="E7" s="511"/>
      <c r="F7" s="799" t="s">
        <v>245</v>
      </c>
      <c r="G7" s="799"/>
      <c r="H7" s="799"/>
      <c r="I7" s="512"/>
      <c r="J7" s="799" t="s">
        <v>246</v>
      </c>
      <c r="K7" s="799"/>
      <c r="L7" s="799"/>
      <c r="M7" s="512"/>
      <c r="N7" s="799" t="s">
        <v>247</v>
      </c>
      <c r="O7" s="799"/>
      <c r="P7" s="799"/>
      <c r="Q7" s="512"/>
      <c r="R7" s="799" t="s">
        <v>248</v>
      </c>
      <c r="S7" s="799"/>
      <c r="T7" s="799"/>
      <c r="U7" s="511"/>
      <c r="V7" s="795" t="s">
        <v>251</v>
      </c>
      <c r="W7" s="795"/>
      <c r="X7" s="795"/>
      <c r="Y7" s="101"/>
    </row>
    <row r="8" spans="1:25" s="503" customFormat="1" ht="27.75" customHeight="1" x14ac:dyDescent="0.25">
      <c r="A8" s="800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506"/>
    </row>
    <row r="9" spans="1:25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1"/>
    </row>
    <row r="10" spans="1:25" s="555" customFormat="1" x14ac:dyDescent="0.2">
      <c r="A10" s="173" t="s">
        <v>0</v>
      </c>
      <c r="B10" s="554">
        <f>SUM(B11:B17)</f>
        <v>139225</v>
      </c>
      <c r="C10" s="554">
        <f>SUM(C11:C17)</f>
        <v>70866</v>
      </c>
      <c r="D10" s="554">
        <f>SUM(D11:D17)</f>
        <v>68359</v>
      </c>
      <c r="E10" s="554"/>
      <c r="F10" s="554">
        <f>SUM(F11:F17)</f>
        <v>652</v>
      </c>
      <c r="G10" s="554">
        <f>SUM(G11:G17)</f>
        <v>330</v>
      </c>
      <c r="H10" s="554">
        <f>SUM(H11:H17)</f>
        <v>322</v>
      </c>
      <c r="I10" s="554"/>
      <c r="J10" s="554">
        <f>SUM(J11:J17)</f>
        <v>1209</v>
      </c>
      <c r="K10" s="554">
        <f>SUM(K11:K17)</f>
        <v>643</v>
      </c>
      <c r="L10" s="554">
        <f>SUM(L11:L17)</f>
        <v>566</v>
      </c>
      <c r="M10" s="554"/>
      <c r="N10" s="554">
        <f>SUM(N11:N17)</f>
        <v>2435</v>
      </c>
      <c r="O10" s="554">
        <f>SUM(O11:O17)</f>
        <v>1211</v>
      </c>
      <c r="P10" s="554">
        <f>SUM(P11:P17)</f>
        <v>1224</v>
      </c>
      <c r="Q10" s="554"/>
      <c r="R10" s="554">
        <f>SUM(R11:R17)</f>
        <v>64865</v>
      </c>
      <c r="S10" s="554">
        <f>SUM(S11:S17)</f>
        <v>32807</v>
      </c>
      <c r="T10" s="554">
        <f>SUM(T11:T17)</f>
        <v>32058</v>
      </c>
      <c r="U10" s="554"/>
      <c r="V10" s="554">
        <f>SUM(V11:V17)</f>
        <v>70064</v>
      </c>
      <c r="W10" s="554">
        <f>SUM(W11:W17)</f>
        <v>35875</v>
      </c>
      <c r="X10" s="554">
        <f>SUM(X11:X17)</f>
        <v>34189</v>
      </c>
      <c r="Y10" s="156"/>
    </row>
    <row r="11" spans="1:25" x14ac:dyDescent="0.2">
      <c r="A11" s="184" t="s">
        <v>254</v>
      </c>
      <c r="B11" s="517">
        <f>+F11+J11+N11+R11+V11</f>
        <v>38659</v>
      </c>
      <c r="C11" s="517">
        <f>+G11+K11+O11+S11+W11</f>
        <v>19625</v>
      </c>
      <c r="D11" s="517">
        <f>+B11-C11</f>
        <v>19034</v>
      </c>
      <c r="E11" s="516"/>
      <c r="F11" s="516">
        <f>+F20+F29</f>
        <v>337</v>
      </c>
      <c r="G11" s="516">
        <f t="shared" ref="G11:H11" si="0">+G20+G29</f>
        <v>174</v>
      </c>
      <c r="H11" s="516">
        <f t="shared" si="0"/>
        <v>163</v>
      </c>
      <c r="I11" s="516"/>
      <c r="J11" s="516">
        <f>+J20+J29</f>
        <v>528</v>
      </c>
      <c r="K11" s="516">
        <f t="shared" ref="K11:L11" si="1">+K20+K29</f>
        <v>284</v>
      </c>
      <c r="L11" s="516">
        <f t="shared" si="1"/>
        <v>244</v>
      </c>
      <c r="M11" s="516"/>
      <c r="N11" s="516">
        <f>+N20+N29</f>
        <v>1080</v>
      </c>
      <c r="O11" s="516">
        <f t="shared" ref="O11:P11" si="2">+O20+O29</f>
        <v>548</v>
      </c>
      <c r="P11" s="516">
        <f t="shared" si="2"/>
        <v>532</v>
      </c>
      <c r="Q11" s="516"/>
      <c r="R11" s="516">
        <f>+R20+R29</f>
        <v>17569</v>
      </c>
      <c r="S11" s="516">
        <f t="shared" ref="S11:T11" si="3">+S20+S29</f>
        <v>8873</v>
      </c>
      <c r="T11" s="516">
        <f t="shared" si="3"/>
        <v>8696</v>
      </c>
      <c r="U11" s="516"/>
      <c r="V11" s="516">
        <f>+V20+V29</f>
        <v>19145</v>
      </c>
      <c r="W11" s="516">
        <f t="shared" ref="W11:X11" si="4">+W20+W29</f>
        <v>9746</v>
      </c>
      <c r="X11" s="516">
        <f t="shared" si="4"/>
        <v>9399</v>
      </c>
    </row>
    <row r="12" spans="1:25" x14ac:dyDescent="0.2">
      <c r="A12" s="184" t="s">
        <v>55</v>
      </c>
      <c r="B12" s="517">
        <f t="shared" ref="B12:B17" si="5">+F12+J12+N12+R12+V12</f>
        <v>29917</v>
      </c>
      <c r="C12" s="517">
        <f t="shared" ref="C12:C17" si="6">+G12+K12+O12+S12+W12</f>
        <v>15247</v>
      </c>
      <c r="D12" s="517">
        <f t="shared" ref="D12:D17" si="7">+B12-C12</f>
        <v>14670</v>
      </c>
      <c r="E12" s="516"/>
      <c r="F12" s="516">
        <f t="shared" ref="F12:H17" si="8">+F21+F30</f>
        <v>109</v>
      </c>
      <c r="G12" s="516">
        <f t="shared" si="8"/>
        <v>53</v>
      </c>
      <c r="H12" s="516">
        <f t="shared" si="8"/>
        <v>56</v>
      </c>
      <c r="I12" s="516"/>
      <c r="J12" s="516">
        <f t="shared" ref="J12:L12" si="9">+J21+J30</f>
        <v>183</v>
      </c>
      <c r="K12" s="516">
        <f t="shared" si="9"/>
        <v>98</v>
      </c>
      <c r="L12" s="516">
        <f t="shared" si="9"/>
        <v>85</v>
      </c>
      <c r="M12" s="516"/>
      <c r="N12" s="516">
        <f t="shared" ref="N12:P12" si="10">+N21+N30</f>
        <v>391</v>
      </c>
      <c r="O12" s="516">
        <f t="shared" si="10"/>
        <v>192</v>
      </c>
      <c r="P12" s="516">
        <f t="shared" si="10"/>
        <v>199</v>
      </c>
      <c r="Q12" s="516"/>
      <c r="R12" s="516">
        <f t="shared" ref="R12:T12" si="11">+R21+R30</f>
        <v>14150</v>
      </c>
      <c r="S12" s="516">
        <f t="shared" si="11"/>
        <v>7192</v>
      </c>
      <c r="T12" s="516">
        <f t="shared" si="11"/>
        <v>6958</v>
      </c>
      <c r="U12" s="516"/>
      <c r="V12" s="516">
        <f t="shared" ref="V12:X12" si="12">+V21+V30</f>
        <v>15084</v>
      </c>
      <c r="W12" s="516">
        <f t="shared" si="12"/>
        <v>7712</v>
      </c>
      <c r="X12" s="516">
        <f t="shared" si="12"/>
        <v>7372</v>
      </c>
    </row>
    <row r="13" spans="1:25" x14ac:dyDescent="0.2">
      <c r="A13" s="184" t="s">
        <v>32</v>
      </c>
      <c r="B13" s="517">
        <f t="shared" si="5"/>
        <v>14648</v>
      </c>
      <c r="C13" s="517">
        <f t="shared" si="6"/>
        <v>7393</v>
      </c>
      <c r="D13" s="517">
        <f t="shared" si="7"/>
        <v>7255</v>
      </c>
      <c r="E13" s="516"/>
      <c r="F13" s="516">
        <f t="shared" si="8"/>
        <v>39</v>
      </c>
      <c r="G13" s="516">
        <f t="shared" si="8"/>
        <v>15</v>
      </c>
      <c r="H13" s="516">
        <f t="shared" si="8"/>
        <v>24</v>
      </c>
      <c r="I13" s="516"/>
      <c r="J13" s="516">
        <f t="shared" ref="J13:L13" si="13">+J22+J31</f>
        <v>109</v>
      </c>
      <c r="K13" s="516">
        <f t="shared" si="13"/>
        <v>53</v>
      </c>
      <c r="L13" s="516">
        <f t="shared" si="13"/>
        <v>56</v>
      </c>
      <c r="M13" s="516"/>
      <c r="N13" s="516">
        <f t="shared" ref="N13:P13" si="14">+N22+N31</f>
        <v>259</v>
      </c>
      <c r="O13" s="516">
        <f t="shared" si="14"/>
        <v>132</v>
      </c>
      <c r="P13" s="516">
        <f t="shared" si="14"/>
        <v>127</v>
      </c>
      <c r="Q13" s="516"/>
      <c r="R13" s="516">
        <f t="shared" ref="R13:T13" si="15">+R22+R31</f>
        <v>6911</v>
      </c>
      <c r="S13" s="516">
        <f t="shared" si="15"/>
        <v>3479</v>
      </c>
      <c r="T13" s="516">
        <f t="shared" si="15"/>
        <v>3432</v>
      </c>
      <c r="U13" s="516"/>
      <c r="V13" s="516">
        <f t="shared" ref="V13:X13" si="16">+V22+V31</f>
        <v>7330</v>
      </c>
      <c r="W13" s="516">
        <f t="shared" si="16"/>
        <v>3714</v>
      </c>
      <c r="X13" s="516">
        <f t="shared" si="16"/>
        <v>3616</v>
      </c>
    </row>
    <row r="14" spans="1:25" x14ac:dyDescent="0.2">
      <c r="A14" s="184" t="s">
        <v>33</v>
      </c>
      <c r="B14" s="517">
        <f t="shared" si="5"/>
        <v>13785</v>
      </c>
      <c r="C14" s="517">
        <f t="shared" si="6"/>
        <v>6991</v>
      </c>
      <c r="D14" s="517">
        <f t="shared" si="7"/>
        <v>6794</v>
      </c>
      <c r="E14" s="516"/>
      <c r="F14" s="516">
        <f t="shared" si="8"/>
        <v>107</v>
      </c>
      <c r="G14" s="516">
        <f t="shared" si="8"/>
        <v>54</v>
      </c>
      <c r="H14" s="516">
        <f t="shared" si="8"/>
        <v>53</v>
      </c>
      <c r="I14" s="516"/>
      <c r="J14" s="516">
        <f t="shared" ref="J14:L14" si="17">+J23+J32</f>
        <v>267</v>
      </c>
      <c r="K14" s="516">
        <f t="shared" si="17"/>
        <v>144</v>
      </c>
      <c r="L14" s="516">
        <f t="shared" si="17"/>
        <v>123</v>
      </c>
      <c r="M14" s="516"/>
      <c r="N14" s="516">
        <f t="shared" ref="N14:P14" si="18">+N23+N32</f>
        <v>472</v>
      </c>
      <c r="O14" s="516">
        <f t="shared" si="18"/>
        <v>229</v>
      </c>
      <c r="P14" s="516">
        <f t="shared" si="18"/>
        <v>243</v>
      </c>
      <c r="Q14" s="516"/>
      <c r="R14" s="516">
        <f t="shared" ref="R14:T14" si="19">+R23+R32</f>
        <v>6108</v>
      </c>
      <c r="S14" s="516">
        <f t="shared" si="19"/>
        <v>3020</v>
      </c>
      <c r="T14" s="516">
        <f t="shared" si="19"/>
        <v>3088</v>
      </c>
      <c r="U14" s="516"/>
      <c r="V14" s="516">
        <f t="shared" ref="V14:X14" si="20">+V23+V32</f>
        <v>6831</v>
      </c>
      <c r="W14" s="516">
        <f t="shared" si="20"/>
        <v>3544</v>
      </c>
      <c r="X14" s="516">
        <f t="shared" si="20"/>
        <v>3287</v>
      </c>
    </row>
    <row r="15" spans="1:25" x14ac:dyDescent="0.2">
      <c r="A15" s="184" t="s">
        <v>255</v>
      </c>
      <c r="B15" s="517">
        <f t="shared" si="5"/>
        <v>11628</v>
      </c>
      <c r="C15" s="517">
        <f t="shared" si="6"/>
        <v>5943</v>
      </c>
      <c r="D15" s="517">
        <f t="shared" si="7"/>
        <v>5685</v>
      </c>
      <c r="E15" s="516"/>
      <c r="F15" s="516">
        <f t="shared" si="8"/>
        <v>23</v>
      </c>
      <c r="G15" s="516">
        <f t="shared" si="8"/>
        <v>12</v>
      </c>
      <c r="H15" s="516">
        <f t="shared" si="8"/>
        <v>11</v>
      </c>
      <c r="I15" s="516"/>
      <c r="J15" s="516">
        <f t="shared" ref="J15:L15" si="21">+J24+J33</f>
        <v>67</v>
      </c>
      <c r="K15" s="516">
        <f t="shared" si="21"/>
        <v>30</v>
      </c>
      <c r="L15" s="516">
        <f t="shared" si="21"/>
        <v>37</v>
      </c>
      <c r="M15" s="516"/>
      <c r="N15" s="516">
        <f t="shared" ref="N15:P15" si="22">+N24+N33</f>
        <v>101</v>
      </c>
      <c r="O15" s="516">
        <f t="shared" si="22"/>
        <v>48</v>
      </c>
      <c r="P15" s="516">
        <f t="shared" si="22"/>
        <v>53</v>
      </c>
      <c r="Q15" s="516"/>
      <c r="R15" s="516">
        <f t="shared" ref="R15:T15" si="23">+R24+R33</f>
        <v>5487</v>
      </c>
      <c r="S15" s="516">
        <f t="shared" si="23"/>
        <v>2802</v>
      </c>
      <c r="T15" s="516">
        <f t="shared" si="23"/>
        <v>2685</v>
      </c>
      <c r="U15" s="516"/>
      <c r="V15" s="516">
        <f t="shared" ref="V15:X15" si="24">+V24+V33</f>
        <v>5950</v>
      </c>
      <c r="W15" s="516">
        <f t="shared" si="24"/>
        <v>3051</v>
      </c>
      <c r="X15" s="516">
        <f t="shared" si="24"/>
        <v>2899</v>
      </c>
    </row>
    <row r="16" spans="1:25" x14ac:dyDescent="0.2">
      <c r="A16" s="184" t="s">
        <v>58</v>
      </c>
      <c r="B16" s="517">
        <f t="shared" si="5"/>
        <v>14576</v>
      </c>
      <c r="C16" s="517">
        <f t="shared" si="6"/>
        <v>7501</v>
      </c>
      <c r="D16" s="517">
        <f t="shared" si="7"/>
        <v>7075</v>
      </c>
      <c r="E16" s="516"/>
      <c r="F16" s="516">
        <f t="shared" si="8"/>
        <v>19</v>
      </c>
      <c r="G16" s="516">
        <f t="shared" si="8"/>
        <v>14</v>
      </c>
      <c r="H16" s="516">
        <f t="shared" si="8"/>
        <v>5</v>
      </c>
      <c r="I16" s="516"/>
      <c r="J16" s="516">
        <f t="shared" ref="J16:L16" si="25">+J25+J34</f>
        <v>19</v>
      </c>
      <c r="K16" s="516">
        <f t="shared" si="25"/>
        <v>11</v>
      </c>
      <c r="L16" s="516">
        <f t="shared" si="25"/>
        <v>8</v>
      </c>
      <c r="M16" s="516"/>
      <c r="N16" s="516">
        <f t="shared" ref="N16:P16" si="26">+N25+N34</f>
        <v>74</v>
      </c>
      <c r="O16" s="516">
        <f t="shared" si="26"/>
        <v>38</v>
      </c>
      <c r="P16" s="516">
        <f t="shared" si="26"/>
        <v>36</v>
      </c>
      <c r="Q16" s="516"/>
      <c r="R16" s="516">
        <f t="shared" ref="R16:T16" si="27">+R25+R34</f>
        <v>6960</v>
      </c>
      <c r="S16" s="516">
        <f t="shared" si="27"/>
        <v>3558</v>
      </c>
      <c r="T16" s="516">
        <f t="shared" si="27"/>
        <v>3402</v>
      </c>
      <c r="U16" s="516"/>
      <c r="V16" s="516">
        <f t="shared" ref="V16:X16" si="28">+V25+V34</f>
        <v>7504</v>
      </c>
      <c r="W16" s="516">
        <f t="shared" si="28"/>
        <v>3880</v>
      </c>
      <c r="X16" s="516">
        <f t="shared" si="28"/>
        <v>3624</v>
      </c>
    </row>
    <row r="17" spans="1:25" x14ac:dyDescent="0.2">
      <c r="A17" s="184" t="s">
        <v>74</v>
      </c>
      <c r="B17" s="517">
        <f t="shared" si="5"/>
        <v>16012</v>
      </c>
      <c r="C17" s="517">
        <f t="shared" si="6"/>
        <v>8166</v>
      </c>
      <c r="D17" s="517">
        <f t="shared" si="7"/>
        <v>7846</v>
      </c>
      <c r="E17" s="516"/>
      <c r="F17" s="516">
        <f t="shared" si="8"/>
        <v>18</v>
      </c>
      <c r="G17" s="516">
        <f t="shared" si="8"/>
        <v>8</v>
      </c>
      <c r="H17" s="516">
        <f t="shared" si="8"/>
        <v>10</v>
      </c>
      <c r="I17" s="516"/>
      <c r="J17" s="516">
        <f t="shared" ref="J17:L17" si="29">+J26+J35</f>
        <v>36</v>
      </c>
      <c r="K17" s="516">
        <f t="shared" si="29"/>
        <v>23</v>
      </c>
      <c r="L17" s="516">
        <f t="shared" si="29"/>
        <v>13</v>
      </c>
      <c r="M17" s="516"/>
      <c r="N17" s="516">
        <f t="shared" ref="N17:P17" si="30">+N26+N35</f>
        <v>58</v>
      </c>
      <c r="O17" s="516">
        <f t="shared" si="30"/>
        <v>24</v>
      </c>
      <c r="P17" s="516">
        <f t="shared" si="30"/>
        <v>34</v>
      </c>
      <c r="Q17" s="516"/>
      <c r="R17" s="516">
        <f t="shared" ref="R17:T17" si="31">+R26+R35</f>
        <v>7680</v>
      </c>
      <c r="S17" s="516">
        <f t="shared" si="31"/>
        <v>3883</v>
      </c>
      <c r="T17" s="516">
        <f t="shared" si="31"/>
        <v>3797</v>
      </c>
      <c r="U17" s="516"/>
      <c r="V17" s="516">
        <f t="shared" ref="V17:X17" si="32">+V26+V35</f>
        <v>8220</v>
      </c>
      <c r="W17" s="516">
        <f t="shared" si="32"/>
        <v>4228</v>
      </c>
      <c r="X17" s="516">
        <f t="shared" si="32"/>
        <v>3992</v>
      </c>
    </row>
    <row r="18" spans="1:25" x14ac:dyDescent="0.2">
      <c r="B18" s="516"/>
      <c r="C18" s="516"/>
      <c r="D18" s="516"/>
      <c r="E18" s="516"/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516"/>
      <c r="U18" s="516"/>
      <c r="V18" s="516"/>
      <c r="W18" s="516"/>
      <c r="X18" s="516"/>
    </row>
    <row r="19" spans="1:25" s="555" customFormat="1" x14ac:dyDescent="0.2">
      <c r="A19" s="173" t="s">
        <v>214</v>
      </c>
      <c r="B19" s="554">
        <f>SUM(B20:B26)</f>
        <v>97943</v>
      </c>
      <c r="C19" s="554">
        <f>SUM(C20:C26)</f>
        <v>49698</v>
      </c>
      <c r="D19" s="554">
        <f>SUM(D20:D26)</f>
        <v>48245</v>
      </c>
      <c r="E19" s="554"/>
      <c r="F19" s="554">
        <f>SUM(F20:F26)</f>
        <v>633</v>
      </c>
      <c r="G19" s="554">
        <f>SUM(G20:G26)</f>
        <v>320</v>
      </c>
      <c r="H19" s="554">
        <f>SUM(H20:H26)</f>
        <v>313</v>
      </c>
      <c r="I19" s="554"/>
      <c r="J19" s="554">
        <f>SUM(J20:J26)</f>
        <v>1153</v>
      </c>
      <c r="K19" s="554">
        <f>SUM(K20:K26)</f>
        <v>607</v>
      </c>
      <c r="L19" s="554">
        <f>SUM(L20:L26)</f>
        <v>546</v>
      </c>
      <c r="M19" s="554"/>
      <c r="N19" s="554">
        <f>SUM(N20:N26)</f>
        <v>2301</v>
      </c>
      <c r="O19" s="554">
        <f>SUM(O20:O26)</f>
        <v>1139</v>
      </c>
      <c r="P19" s="554">
        <f>SUM(P20:P26)</f>
        <v>1162</v>
      </c>
      <c r="Q19" s="554"/>
      <c r="R19" s="554">
        <f>SUM(R20:R26)</f>
        <v>44897</v>
      </c>
      <c r="S19" s="554">
        <f>SUM(S20:S26)</f>
        <v>22576</v>
      </c>
      <c r="T19" s="554">
        <f>SUM(T20:T26)</f>
        <v>22321</v>
      </c>
      <c r="U19" s="554"/>
      <c r="V19" s="554">
        <f>SUM(V20:V26)</f>
        <v>48959</v>
      </c>
      <c r="W19" s="554">
        <f>SUM(W20:W26)</f>
        <v>25056</v>
      </c>
      <c r="X19" s="554">
        <f>SUM(X20:X26)</f>
        <v>23903</v>
      </c>
      <c r="Y19" s="156"/>
    </row>
    <row r="20" spans="1:25" x14ac:dyDescent="0.2">
      <c r="A20" s="184" t="s">
        <v>254</v>
      </c>
      <c r="B20" s="517">
        <f>+F20+J20+N20+R20+V20</f>
        <v>33381</v>
      </c>
      <c r="C20" s="517">
        <f>+G20+K20+O20+S20+W20</f>
        <v>16946</v>
      </c>
      <c r="D20" s="517">
        <f>+B20-C20</f>
        <v>16435</v>
      </c>
      <c r="E20" s="516"/>
      <c r="F20" s="516">
        <v>337</v>
      </c>
      <c r="G20" s="516">
        <v>174</v>
      </c>
      <c r="H20" s="516">
        <v>163</v>
      </c>
      <c r="I20" s="516"/>
      <c r="J20" s="516">
        <v>526</v>
      </c>
      <c r="K20" s="516">
        <v>284</v>
      </c>
      <c r="L20" s="516">
        <v>242</v>
      </c>
      <c r="M20" s="516"/>
      <c r="N20" s="516">
        <v>1072</v>
      </c>
      <c r="O20" s="516">
        <v>545</v>
      </c>
      <c r="P20" s="516">
        <v>527</v>
      </c>
      <c r="Q20" s="516"/>
      <c r="R20" s="516">
        <v>14956</v>
      </c>
      <c r="S20" s="516">
        <v>7551</v>
      </c>
      <c r="T20" s="516">
        <v>7405</v>
      </c>
      <c r="U20" s="516"/>
      <c r="V20" s="516">
        <v>16490</v>
      </c>
      <c r="W20" s="516">
        <v>8392</v>
      </c>
      <c r="X20" s="516">
        <v>8098</v>
      </c>
    </row>
    <row r="21" spans="1:25" x14ac:dyDescent="0.2">
      <c r="A21" s="184" t="s">
        <v>55</v>
      </c>
      <c r="B21" s="517">
        <f t="shared" ref="B21:B26" si="33">+F21+J21+N21+R21+V21</f>
        <v>16512</v>
      </c>
      <c r="C21" s="517">
        <f t="shared" ref="C21:C26" si="34">+G21+K21+O21+S21+W21</f>
        <v>8329</v>
      </c>
      <c r="D21" s="517">
        <f t="shared" ref="D21:D26" si="35">+B21-C21</f>
        <v>8183</v>
      </c>
      <c r="E21" s="516"/>
      <c r="F21" s="516">
        <v>91</v>
      </c>
      <c r="G21" s="516">
        <v>44</v>
      </c>
      <c r="H21" s="516">
        <v>47</v>
      </c>
      <c r="I21" s="516"/>
      <c r="J21" s="516">
        <v>148</v>
      </c>
      <c r="K21" s="516">
        <v>75</v>
      </c>
      <c r="L21" s="516">
        <v>73</v>
      </c>
      <c r="M21" s="516"/>
      <c r="N21" s="516">
        <v>324</v>
      </c>
      <c r="O21" s="516">
        <v>160</v>
      </c>
      <c r="P21" s="516">
        <v>164</v>
      </c>
      <c r="Q21" s="516"/>
      <c r="R21" s="516">
        <v>7673</v>
      </c>
      <c r="S21" s="516">
        <v>3869</v>
      </c>
      <c r="T21" s="516">
        <v>3804</v>
      </c>
      <c r="U21" s="516"/>
      <c r="V21" s="516">
        <v>8276</v>
      </c>
      <c r="W21" s="516">
        <v>4181</v>
      </c>
      <c r="X21" s="516">
        <v>4095</v>
      </c>
    </row>
    <row r="22" spans="1:25" x14ac:dyDescent="0.2">
      <c r="A22" s="184" t="s">
        <v>32</v>
      </c>
      <c r="B22" s="517">
        <f t="shared" si="33"/>
        <v>12895</v>
      </c>
      <c r="C22" s="517">
        <f t="shared" si="34"/>
        <v>6484</v>
      </c>
      <c r="D22" s="517">
        <f t="shared" si="35"/>
        <v>6411</v>
      </c>
      <c r="E22" s="516"/>
      <c r="F22" s="516">
        <v>39</v>
      </c>
      <c r="G22" s="516">
        <v>15</v>
      </c>
      <c r="H22" s="516">
        <v>24</v>
      </c>
      <c r="I22" s="516"/>
      <c r="J22" s="516">
        <v>109</v>
      </c>
      <c r="K22" s="516">
        <v>53</v>
      </c>
      <c r="L22" s="516">
        <v>56</v>
      </c>
      <c r="M22" s="516"/>
      <c r="N22" s="516">
        <v>259</v>
      </c>
      <c r="O22" s="516">
        <v>132</v>
      </c>
      <c r="P22" s="516">
        <v>127</v>
      </c>
      <c r="Q22" s="516"/>
      <c r="R22" s="516">
        <v>6060</v>
      </c>
      <c r="S22" s="516">
        <v>3024</v>
      </c>
      <c r="T22" s="516">
        <v>3036</v>
      </c>
      <c r="U22" s="516"/>
      <c r="V22" s="516">
        <v>6428</v>
      </c>
      <c r="W22" s="516">
        <v>3260</v>
      </c>
      <c r="X22" s="516">
        <v>3168</v>
      </c>
    </row>
    <row r="23" spans="1:25" x14ac:dyDescent="0.2">
      <c r="A23" s="184" t="s">
        <v>33</v>
      </c>
      <c r="B23" s="517">
        <f t="shared" si="33"/>
        <v>11206</v>
      </c>
      <c r="C23" s="517">
        <f t="shared" si="34"/>
        <v>5678</v>
      </c>
      <c r="D23" s="517">
        <f t="shared" si="35"/>
        <v>5528</v>
      </c>
      <c r="E23" s="516"/>
      <c r="F23" s="516">
        <v>107</v>
      </c>
      <c r="G23" s="516">
        <v>54</v>
      </c>
      <c r="H23" s="516">
        <v>53</v>
      </c>
      <c r="I23" s="516"/>
      <c r="J23" s="516">
        <v>267</v>
      </c>
      <c r="K23" s="516">
        <v>144</v>
      </c>
      <c r="L23" s="516">
        <v>123</v>
      </c>
      <c r="M23" s="516"/>
      <c r="N23" s="516">
        <v>472</v>
      </c>
      <c r="O23" s="516">
        <v>229</v>
      </c>
      <c r="P23" s="516">
        <v>243</v>
      </c>
      <c r="Q23" s="516"/>
      <c r="R23" s="516">
        <v>4868</v>
      </c>
      <c r="S23" s="516">
        <v>2411</v>
      </c>
      <c r="T23" s="516">
        <v>2457</v>
      </c>
      <c r="U23" s="516"/>
      <c r="V23" s="516">
        <v>5492</v>
      </c>
      <c r="W23" s="516">
        <v>2840</v>
      </c>
      <c r="X23" s="516">
        <v>2652</v>
      </c>
    </row>
    <row r="24" spans="1:25" x14ac:dyDescent="0.2">
      <c r="A24" s="184" t="s">
        <v>255</v>
      </c>
      <c r="B24" s="517">
        <f t="shared" si="33"/>
        <v>7408</v>
      </c>
      <c r="C24" s="517">
        <f t="shared" si="34"/>
        <v>3834</v>
      </c>
      <c r="D24" s="517">
        <f t="shared" si="35"/>
        <v>3574</v>
      </c>
      <c r="E24" s="516"/>
      <c r="F24" s="516">
        <v>22</v>
      </c>
      <c r="G24" s="516">
        <v>11</v>
      </c>
      <c r="H24" s="516">
        <v>11</v>
      </c>
      <c r="I24" s="516"/>
      <c r="J24" s="516">
        <v>59</v>
      </c>
      <c r="K24" s="516">
        <v>26</v>
      </c>
      <c r="L24" s="516">
        <v>33</v>
      </c>
      <c r="M24" s="516"/>
      <c r="N24" s="516">
        <v>81</v>
      </c>
      <c r="O24" s="516">
        <v>35</v>
      </c>
      <c r="P24" s="516">
        <v>46</v>
      </c>
      <c r="Q24" s="516"/>
      <c r="R24" s="516">
        <v>3434</v>
      </c>
      <c r="S24" s="516">
        <v>1777</v>
      </c>
      <c r="T24" s="516">
        <v>1657</v>
      </c>
      <c r="U24" s="516"/>
      <c r="V24" s="516">
        <v>3812</v>
      </c>
      <c r="W24" s="516">
        <v>1985</v>
      </c>
      <c r="X24" s="516">
        <v>1827</v>
      </c>
    </row>
    <row r="25" spans="1:25" x14ac:dyDescent="0.2">
      <c r="A25" s="184" t="s">
        <v>58</v>
      </c>
      <c r="B25" s="517">
        <f t="shared" si="33"/>
        <v>8336</v>
      </c>
      <c r="C25" s="517">
        <f t="shared" si="34"/>
        <v>4245</v>
      </c>
      <c r="D25" s="517">
        <f t="shared" si="35"/>
        <v>4091</v>
      </c>
      <c r="E25" s="516"/>
      <c r="F25" s="516">
        <v>19</v>
      </c>
      <c r="G25" s="516">
        <v>14</v>
      </c>
      <c r="H25" s="516">
        <v>5</v>
      </c>
      <c r="I25" s="516"/>
      <c r="J25" s="516">
        <v>19</v>
      </c>
      <c r="K25" s="516">
        <v>11</v>
      </c>
      <c r="L25" s="516">
        <v>8</v>
      </c>
      <c r="M25" s="516"/>
      <c r="N25" s="516">
        <v>55</v>
      </c>
      <c r="O25" s="516">
        <v>24</v>
      </c>
      <c r="P25" s="516">
        <v>31</v>
      </c>
      <c r="Q25" s="516"/>
      <c r="R25" s="516">
        <v>3959</v>
      </c>
      <c r="S25" s="516">
        <v>1958</v>
      </c>
      <c r="T25" s="516">
        <v>2001</v>
      </c>
      <c r="U25" s="516"/>
      <c r="V25" s="516">
        <v>4284</v>
      </c>
      <c r="W25" s="516">
        <v>2238</v>
      </c>
      <c r="X25" s="516">
        <v>2046</v>
      </c>
    </row>
    <row r="26" spans="1:25" x14ac:dyDescent="0.2">
      <c r="A26" s="184" t="s">
        <v>74</v>
      </c>
      <c r="B26" s="517">
        <f t="shared" si="33"/>
        <v>8205</v>
      </c>
      <c r="C26" s="517">
        <f t="shared" si="34"/>
        <v>4182</v>
      </c>
      <c r="D26" s="517">
        <f t="shared" si="35"/>
        <v>4023</v>
      </c>
      <c r="E26" s="516"/>
      <c r="F26" s="516">
        <v>18</v>
      </c>
      <c r="G26" s="516">
        <v>8</v>
      </c>
      <c r="H26" s="516">
        <v>10</v>
      </c>
      <c r="I26" s="516"/>
      <c r="J26" s="516">
        <v>25</v>
      </c>
      <c r="K26" s="516">
        <v>14</v>
      </c>
      <c r="L26" s="516">
        <v>11</v>
      </c>
      <c r="M26" s="516"/>
      <c r="N26" s="516">
        <v>38</v>
      </c>
      <c r="O26" s="516">
        <v>14</v>
      </c>
      <c r="P26" s="516">
        <v>24</v>
      </c>
      <c r="Q26" s="516"/>
      <c r="R26" s="516">
        <v>3947</v>
      </c>
      <c r="S26" s="516">
        <v>1986</v>
      </c>
      <c r="T26" s="516">
        <v>1961</v>
      </c>
      <c r="U26" s="516"/>
      <c r="V26" s="516">
        <v>4177</v>
      </c>
      <c r="W26" s="516">
        <v>2160</v>
      </c>
      <c r="X26" s="516">
        <v>2017</v>
      </c>
    </row>
    <row r="27" spans="1:25" x14ac:dyDescent="0.2">
      <c r="B27" s="518"/>
      <c r="C27" s="518"/>
      <c r="D27" s="518"/>
      <c r="E27" s="518"/>
      <c r="F27" s="518"/>
      <c r="G27" s="518"/>
      <c r="H27" s="518"/>
      <c r="I27" s="518"/>
      <c r="J27" s="518"/>
      <c r="K27" s="518"/>
      <c r="L27" s="518"/>
      <c r="M27" s="518"/>
      <c r="N27" s="518"/>
      <c r="O27" s="518"/>
      <c r="P27" s="518"/>
      <c r="Q27" s="518"/>
      <c r="R27" s="518"/>
      <c r="S27" s="518"/>
      <c r="T27" s="518"/>
      <c r="U27" s="518"/>
      <c r="V27" s="518"/>
      <c r="W27" s="518"/>
      <c r="X27" s="518"/>
    </row>
    <row r="28" spans="1:25" s="555" customFormat="1" x14ac:dyDescent="0.2">
      <c r="A28" s="175" t="s">
        <v>213</v>
      </c>
      <c r="B28" s="554">
        <f>SUM(B29:B35)</f>
        <v>41282</v>
      </c>
      <c r="C28" s="554">
        <f>SUM(C29:C35)</f>
        <v>21168</v>
      </c>
      <c r="D28" s="554">
        <f>SUM(D29:D35)</f>
        <v>20114</v>
      </c>
      <c r="E28" s="554"/>
      <c r="F28" s="554">
        <f>SUM(F29:F35)</f>
        <v>19</v>
      </c>
      <c r="G28" s="554">
        <f>SUM(G29:G35)</f>
        <v>10</v>
      </c>
      <c r="H28" s="554">
        <f>SUM(H29:H35)</f>
        <v>9</v>
      </c>
      <c r="I28" s="554"/>
      <c r="J28" s="554">
        <f>SUM(J29:J35)</f>
        <v>56</v>
      </c>
      <c r="K28" s="554">
        <f>SUM(K29:K35)</f>
        <v>36</v>
      </c>
      <c r="L28" s="554">
        <f>SUM(L29:L35)</f>
        <v>20</v>
      </c>
      <c r="M28" s="554"/>
      <c r="N28" s="554">
        <f>SUM(N29:N35)</f>
        <v>134</v>
      </c>
      <c r="O28" s="554">
        <f>SUM(O29:O35)</f>
        <v>72</v>
      </c>
      <c r="P28" s="554">
        <f>SUM(P29:P35)</f>
        <v>62</v>
      </c>
      <c r="Q28" s="554"/>
      <c r="R28" s="554">
        <f>SUM(R29:R35)</f>
        <v>19968</v>
      </c>
      <c r="S28" s="554">
        <f>SUM(S29:S35)</f>
        <v>10231</v>
      </c>
      <c r="T28" s="554">
        <f>SUM(T29:T35)</f>
        <v>9737</v>
      </c>
      <c r="U28" s="554"/>
      <c r="V28" s="554">
        <f>SUM(V29:V35)</f>
        <v>21105</v>
      </c>
      <c r="W28" s="554">
        <f>SUM(W29:W35)</f>
        <v>10819</v>
      </c>
      <c r="X28" s="554">
        <f>SUM(X29:X35)</f>
        <v>10286</v>
      </c>
      <c r="Y28" s="156"/>
    </row>
    <row r="29" spans="1:25" x14ac:dyDescent="0.2">
      <c r="A29" s="184" t="s">
        <v>254</v>
      </c>
      <c r="B29" s="517">
        <f>+F29+J29+N29+R29+V29</f>
        <v>5278</v>
      </c>
      <c r="C29" s="517">
        <f>+G29+K29+O29+S29+W29</f>
        <v>2679</v>
      </c>
      <c r="D29" s="517">
        <f>+B29-C29</f>
        <v>2599</v>
      </c>
      <c r="E29" s="516"/>
      <c r="F29" s="516">
        <v>0</v>
      </c>
      <c r="G29" s="516">
        <v>0</v>
      </c>
      <c r="H29" s="516">
        <v>0</v>
      </c>
      <c r="I29" s="516"/>
      <c r="J29" s="516">
        <v>2</v>
      </c>
      <c r="K29" s="516">
        <v>0</v>
      </c>
      <c r="L29" s="516">
        <v>2</v>
      </c>
      <c r="M29" s="516"/>
      <c r="N29" s="516">
        <v>8</v>
      </c>
      <c r="O29" s="516">
        <v>3</v>
      </c>
      <c r="P29" s="516">
        <v>5</v>
      </c>
      <c r="Q29" s="516"/>
      <c r="R29" s="516">
        <v>2613</v>
      </c>
      <c r="S29" s="516">
        <v>1322</v>
      </c>
      <c r="T29" s="516">
        <v>1291</v>
      </c>
      <c r="U29" s="516"/>
      <c r="V29" s="516">
        <v>2655</v>
      </c>
      <c r="W29" s="516">
        <v>1354</v>
      </c>
      <c r="X29" s="516">
        <v>1301</v>
      </c>
    </row>
    <row r="30" spans="1:25" x14ac:dyDescent="0.2">
      <c r="A30" s="184" t="s">
        <v>55</v>
      </c>
      <c r="B30" s="517">
        <f t="shared" ref="B30:B35" si="36">+F30+J30+N30+R30+V30</f>
        <v>13405</v>
      </c>
      <c r="C30" s="517">
        <f t="shared" ref="C30:C35" si="37">+G30+K30+O30+S30+W30</f>
        <v>6918</v>
      </c>
      <c r="D30" s="517">
        <f t="shared" ref="D30:D35" si="38">+B30-C30</f>
        <v>6487</v>
      </c>
      <c r="E30" s="516"/>
      <c r="F30" s="516">
        <v>18</v>
      </c>
      <c r="G30" s="516">
        <v>9</v>
      </c>
      <c r="H30" s="516">
        <v>9</v>
      </c>
      <c r="I30" s="516"/>
      <c r="J30" s="516">
        <v>35</v>
      </c>
      <c r="K30" s="516">
        <v>23</v>
      </c>
      <c r="L30" s="516">
        <v>12</v>
      </c>
      <c r="M30" s="516"/>
      <c r="N30" s="516">
        <v>67</v>
      </c>
      <c r="O30" s="516">
        <v>32</v>
      </c>
      <c r="P30" s="516">
        <v>35</v>
      </c>
      <c r="Q30" s="516"/>
      <c r="R30" s="516">
        <v>6477</v>
      </c>
      <c r="S30" s="516">
        <v>3323</v>
      </c>
      <c r="T30" s="516">
        <v>3154</v>
      </c>
      <c r="U30" s="516"/>
      <c r="V30" s="516">
        <v>6808</v>
      </c>
      <c r="W30" s="516">
        <v>3531</v>
      </c>
      <c r="X30" s="516">
        <v>3277</v>
      </c>
    </row>
    <row r="31" spans="1:25" x14ac:dyDescent="0.2">
      <c r="A31" s="184" t="s">
        <v>32</v>
      </c>
      <c r="B31" s="517">
        <f t="shared" si="36"/>
        <v>1753</v>
      </c>
      <c r="C31" s="517">
        <f t="shared" si="37"/>
        <v>909</v>
      </c>
      <c r="D31" s="517">
        <f t="shared" si="38"/>
        <v>844</v>
      </c>
      <c r="E31" s="516"/>
      <c r="F31" s="516">
        <v>0</v>
      </c>
      <c r="G31" s="516">
        <v>0</v>
      </c>
      <c r="H31" s="516">
        <v>0</v>
      </c>
      <c r="I31" s="516"/>
      <c r="J31" s="516">
        <v>0</v>
      </c>
      <c r="K31" s="516">
        <v>0</v>
      </c>
      <c r="L31" s="516">
        <v>0</v>
      </c>
      <c r="M31" s="516"/>
      <c r="N31" s="516">
        <v>0</v>
      </c>
      <c r="O31" s="516">
        <v>0</v>
      </c>
      <c r="P31" s="516">
        <v>0</v>
      </c>
      <c r="Q31" s="516"/>
      <c r="R31" s="516">
        <v>851</v>
      </c>
      <c r="S31" s="516">
        <v>455</v>
      </c>
      <c r="T31" s="516">
        <v>396</v>
      </c>
      <c r="U31" s="516"/>
      <c r="V31" s="516">
        <v>902</v>
      </c>
      <c r="W31" s="516">
        <v>454</v>
      </c>
      <c r="X31" s="516">
        <v>448</v>
      </c>
    </row>
    <row r="32" spans="1:25" x14ac:dyDescent="0.2">
      <c r="A32" s="184" t="s">
        <v>33</v>
      </c>
      <c r="B32" s="517">
        <f t="shared" si="36"/>
        <v>2579</v>
      </c>
      <c r="C32" s="517">
        <f t="shared" si="37"/>
        <v>1313</v>
      </c>
      <c r="D32" s="517">
        <f t="shared" si="38"/>
        <v>1266</v>
      </c>
      <c r="E32" s="516"/>
      <c r="F32" s="516">
        <v>0</v>
      </c>
      <c r="G32" s="516">
        <v>0</v>
      </c>
      <c r="H32" s="516">
        <v>0</v>
      </c>
      <c r="I32" s="516"/>
      <c r="J32" s="516">
        <v>0</v>
      </c>
      <c r="K32" s="516">
        <v>0</v>
      </c>
      <c r="L32" s="516">
        <v>0</v>
      </c>
      <c r="M32" s="516"/>
      <c r="N32" s="516">
        <v>0</v>
      </c>
      <c r="O32" s="516">
        <v>0</v>
      </c>
      <c r="P32" s="516">
        <v>0</v>
      </c>
      <c r="Q32" s="516"/>
      <c r="R32" s="516">
        <v>1240</v>
      </c>
      <c r="S32" s="516">
        <v>609</v>
      </c>
      <c r="T32" s="516">
        <v>631</v>
      </c>
      <c r="U32" s="516"/>
      <c r="V32" s="516">
        <v>1339</v>
      </c>
      <c r="W32" s="516">
        <v>704</v>
      </c>
      <c r="X32" s="516">
        <v>635</v>
      </c>
    </row>
    <row r="33" spans="1:24" x14ac:dyDescent="0.2">
      <c r="A33" s="184" t="s">
        <v>255</v>
      </c>
      <c r="B33" s="517">
        <f t="shared" si="36"/>
        <v>4220</v>
      </c>
      <c r="C33" s="517">
        <f t="shared" si="37"/>
        <v>2109</v>
      </c>
      <c r="D33" s="517">
        <f t="shared" si="38"/>
        <v>2111</v>
      </c>
      <c r="E33" s="516"/>
      <c r="F33" s="516">
        <v>1</v>
      </c>
      <c r="G33" s="516">
        <v>1</v>
      </c>
      <c r="H33" s="516">
        <v>0</v>
      </c>
      <c r="I33" s="516"/>
      <c r="J33" s="516">
        <v>8</v>
      </c>
      <c r="K33" s="516">
        <v>4</v>
      </c>
      <c r="L33" s="516">
        <v>4</v>
      </c>
      <c r="M33" s="516"/>
      <c r="N33" s="516">
        <v>20</v>
      </c>
      <c r="O33" s="516">
        <v>13</v>
      </c>
      <c r="P33" s="516">
        <v>7</v>
      </c>
      <c r="Q33" s="516"/>
      <c r="R33" s="516">
        <v>2053</v>
      </c>
      <c r="S33" s="516">
        <v>1025</v>
      </c>
      <c r="T33" s="516">
        <v>1028</v>
      </c>
      <c r="U33" s="516"/>
      <c r="V33" s="516">
        <v>2138</v>
      </c>
      <c r="W33" s="516">
        <v>1066</v>
      </c>
      <c r="X33" s="516">
        <v>1072</v>
      </c>
    </row>
    <row r="34" spans="1:24" x14ac:dyDescent="0.2">
      <c r="A34" s="184" t="s">
        <v>58</v>
      </c>
      <c r="B34" s="517">
        <f t="shared" si="36"/>
        <v>6240</v>
      </c>
      <c r="C34" s="517">
        <f t="shared" si="37"/>
        <v>3256</v>
      </c>
      <c r="D34" s="517">
        <f t="shared" si="38"/>
        <v>2984</v>
      </c>
      <c r="E34" s="516"/>
      <c r="F34" s="516">
        <v>0</v>
      </c>
      <c r="G34" s="516">
        <v>0</v>
      </c>
      <c r="H34" s="516">
        <v>0</v>
      </c>
      <c r="I34" s="516"/>
      <c r="J34" s="516">
        <v>0</v>
      </c>
      <c r="K34" s="516">
        <v>0</v>
      </c>
      <c r="L34" s="516">
        <v>0</v>
      </c>
      <c r="M34" s="516"/>
      <c r="N34" s="516">
        <v>19</v>
      </c>
      <c r="O34" s="516">
        <v>14</v>
      </c>
      <c r="P34" s="516">
        <v>5</v>
      </c>
      <c r="Q34" s="516"/>
      <c r="R34" s="516">
        <v>3001</v>
      </c>
      <c r="S34" s="516">
        <v>1600</v>
      </c>
      <c r="T34" s="516">
        <v>1401</v>
      </c>
      <c r="U34" s="516"/>
      <c r="V34" s="516">
        <v>3220</v>
      </c>
      <c r="W34" s="516">
        <v>1642</v>
      </c>
      <c r="X34" s="516">
        <v>1578</v>
      </c>
    </row>
    <row r="35" spans="1:24" ht="13.5" thickBot="1" x14ac:dyDescent="0.25">
      <c r="A35" s="185" t="s">
        <v>74</v>
      </c>
      <c r="B35" s="520">
        <f t="shared" si="36"/>
        <v>7807</v>
      </c>
      <c r="C35" s="520">
        <f t="shared" si="37"/>
        <v>3984</v>
      </c>
      <c r="D35" s="520">
        <f t="shared" si="38"/>
        <v>3823</v>
      </c>
      <c r="E35" s="525"/>
      <c r="F35" s="525">
        <v>0</v>
      </c>
      <c r="G35" s="525">
        <v>0</v>
      </c>
      <c r="H35" s="525">
        <v>0</v>
      </c>
      <c r="I35" s="525"/>
      <c r="J35" s="525">
        <v>11</v>
      </c>
      <c r="K35" s="525">
        <v>9</v>
      </c>
      <c r="L35" s="525">
        <v>2</v>
      </c>
      <c r="M35" s="525"/>
      <c r="N35" s="525">
        <v>20</v>
      </c>
      <c r="O35" s="525">
        <v>10</v>
      </c>
      <c r="P35" s="525">
        <v>10</v>
      </c>
      <c r="Q35" s="525"/>
      <c r="R35" s="525">
        <v>3733</v>
      </c>
      <c r="S35" s="525">
        <v>1897</v>
      </c>
      <c r="T35" s="525">
        <v>1836</v>
      </c>
      <c r="U35" s="525"/>
      <c r="V35" s="525">
        <v>4043</v>
      </c>
      <c r="W35" s="525">
        <v>2068</v>
      </c>
      <c r="X35" s="525">
        <v>1975</v>
      </c>
    </row>
    <row r="36" spans="1:24" ht="15" customHeight="1" x14ac:dyDescent="0.2">
      <c r="A36" s="35" t="s">
        <v>24</v>
      </c>
    </row>
  </sheetData>
  <mergeCells count="13">
    <mergeCell ref="A1:X1"/>
    <mergeCell ref="A2:X2"/>
    <mergeCell ref="A3:X3"/>
    <mergeCell ref="A5:X5"/>
    <mergeCell ref="R7:T7"/>
    <mergeCell ref="F6:T6"/>
    <mergeCell ref="B7:D7"/>
    <mergeCell ref="F7:H7"/>
    <mergeCell ref="J7:L7"/>
    <mergeCell ref="N7:P7"/>
    <mergeCell ref="A4:X4"/>
    <mergeCell ref="V7:X7"/>
    <mergeCell ref="A6:A8"/>
  </mergeCells>
  <conditionalFormatting sqref="B10:X19 B27:X28">
    <cfRule type="cellIs" dxfId="994" priority="4" operator="equal">
      <formula>0</formula>
    </cfRule>
  </conditionalFormatting>
  <conditionalFormatting sqref="E20:X26">
    <cfRule type="cellIs" dxfId="993" priority="3" operator="equal">
      <formula>0</formula>
    </cfRule>
  </conditionalFormatting>
  <conditionalFormatting sqref="B29:X35">
    <cfRule type="cellIs" dxfId="992" priority="2" operator="equal">
      <formula>0</formula>
    </cfRule>
  </conditionalFormatting>
  <conditionalFormatting sqref="B20:D26">
    <cfRule type="cellIs" dxfId="991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2" fitToHeight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1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0.125" style="168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235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101"/>
    </row>
    <row r="6" spans="1:25" ht="17.25" customHeight="1" x14ac:dyDescent="0.2">
      <c r="A6" s="804" t="s">
        <v>256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509"/>
      <c r="V6" s="521"/>
      <c r="W6" s="511"/>
      <c r="X6" s="511"/>
      <c r="Y6" s="102"/>
    </row>
    <row r="7" spans="1:25" s="169" customFormat="1" ht="17.25" customHeight="1" x14ac:dyDescent="0.2">
      <c r="A7" s="804"/>
      <c r="B7" s="795" t="s">
        <v>0</v>
      </c>
      <c r="C7" s="795"/>
      <c r="D7" s="795"/>
      <c r="E7" s="511"/>
      <c r="F7" s="799" t="s">
        <v>245</v>
      </c>
      <c r="G7" s="799"/>
      <c r="H7" s="799"/>
      <c r="I7" s="512"/>
      <c r="J7" s="799" t="s">
        <v>246</v>
      </c>
      <c r="K7" s="799"/>
      <c r="L7" s="799"/>
      <c r="M7" s="512"/>
      <c r="N7" s="799" t="s">
        <v>247</v>
      </c>
      <c r="O7" s="799"/>
      <c r="P7" s="799"/>
      <c r="Q7" s="512"/>
      <c r="R7" s="799" t="s">
        <v>248</v>
      </c>
      <c r="S7" s="799"/>
      <c r="T7" s="799"/>
      <c r="U7" s="511"/>
      <c r="V7" s="795" t="s">
        <v>251</v>
      </c>
      <c r="W7" s="795"/>
      <c r="X7" s="795"/>
      <c r="Y7" s="4"/>
    </row>
    <row r="8" spans="1:25" s="169" customFormat="1" ht="27.75" customHeight="1" x14ac:dyDescent="0.2">
      <c r="A8" s="804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1"/>
    </row>
    <row r="9" spans="1:25" s="169" customFormat="1" x14ac:dyDescent="0.2">
      <c r="A9" s="290"/>
      <c r="B9" s="533"/>
      <c r="C9" s="533"/>
      <c r="D9" s="533"/>
      <c r="E9" s="533"/>
      <c r="F9" s="533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3"/>
      <c r="Y9" s="1"/>
    </row>
    <row r="10" spans="1:25" s="555" customFormat="1" x14ac:dyDescent="0.2">
      <c r="A10" s="291" t="s">
        <v>0</v>
      </c>
      <c r="B10" s="558">
        <f>SUM(B11:B18)</f>
        <v>139225</v>
      </c>
      <c r="C10" s="558">
        <f>SUM(C11:C18)</f>
        <v>70866</v>
      </c>
      <c r="D10" s="558">
        <f>SUM(D11:D18)</f>
        <v>68359</v>
      </c>
      <c r="E10" s="558"/>
      <c r="F10" s="558">
        <f>SUM(F11:F18)</f>
        <v>652</v>
      </c>
      <c r="G10" s="558">
        <f>SUM(G11:G18)</f>
        <v>330</v>
      </c>
      <c r="H10" s="558">
        <f>SUM(H11:H18)</f>
        <v>322</v>
      </c>
      <c r="I10" s="558"/>
      <c r="J10" s="558">
        <f>SUM(J11:J18)</f>
        <v>1209</v>
      </c>
      <c r="K10" s="558">
        <f>SUM(K11:K18)</f>
        <v>643</v>
      </c>
      <c r="L10" s="558">
        <f>SUM(L11:L18)</f>
        <v>566</v>
      </c>
      <c r="M10" s="558"/>
      <c r="N10" s="558">
        <f>SUM(N11:N18)</f>
        <v>2435</v>
      </c>
      <c r="O10" s="558">
        <f>SUM(O11:O18)</f>
        <v>1211</v>
      </c>
      <c r="P10" s="558">
        <f>SUM(P11:P18)</f>
        <v>1224</v>
      </c>
      <c r="Q10" s="558"/>
      <c r="R10" s="558">
        <f>SUM(R11:R18)</f>
        <v>64865</v>
      </c>
      <c r="S10" s="558">
        <f>SUM(S11:S18)</f>
        <v>32807</v>
      </c>
      <c r="T10" s="558">
        <f>SUM(T11:T18)</f>
        <v>32058</v>
      </c>
      <c r="U10" s="558"/>
      <c r="V10" s="558">
        <f>SUM(V11:V18)</f>
        <v>70064</v>
      </c>
      <c r="W10" s="558">
        <f>SUM(W11:W18)</f>
        <v>35875</v>
      </c>
      <c r="X10" s="558">
        <f>SUM(X11:X18)</f>
        <v>34189</v>
      </c>
      <c r="Y10" s="156"/>
    </row>
    <row r="11" spans="1:25" x14ac:dyDescent="0.2">
      <c r="A11" s="292">
        <v>0</v>
      </c>
      <c r="B11" s="532">
        <f>+F11+J11+N11+R11+V11</f>
        <v>101</v>
      </c>
      <c r="C11" s="532">
        <f>+G11+K11+O11+S11+W11</f>
        <v>54</v>
      </c>
      <c r="D11" s="532">
        <f>+B11-C11</f>
        <v>47</v>
      </c>
      <c r="E11" s="523"/>
      <c r="F11" s="523">
        <v>101</v>
      </c>
      <c r="G11" s="523">
        <v>54</v>
      </c>
      <c r="H11" s="523">
        <v>47</v>
      </c>
      <c r="I11" s="523"/>
      <c r="J11" s="523">
        <v>0</v>
      </c>
      <c r="K11" s="523">
        <v>0</v>
      </c>
      <c r="L11" s="523">
        <v>0</v>
      </c>
      <c r="M11" s="523"/>
      <c r="N11" s="523">
        <v>0</v>
      </c>
      <c r="O11" s="523">
        <v>0</v>
      </c>
      <c r="P11" s="523">
        <v>0</v>
      </c>
      <c r="Q11" s="523"/>
      <c r="R11" s="523">
        <v>0</v>
      </c>
      <c r="S11" s="523">
        <v>0</v>
      </c>
      <c r="T11" s="523">
        <v>0</v>
      </c>
      <c r="U11" s="523"/>
      <c r="V11" s="523">
        <v>0</v>
      </c>
      <c r="W11" s="523">
        <v>0</v>
      </c>
      <c r="X11" s="523">
        <v>0</v>
      </c>
    </row>
    <row r="12" spans="1:25" x14ac:dyDescent="0.2">
      <c r="A12" s="292">
        <v>1</v>
      </c>
      <c r="B12" s="534">
        <f t="shared" ref="B12:C12" si="0">+F12+J12+N12+R12+V12</f>
        <v>435</v>
      </c>
      <c r="C12" s="534">
        <f t="shared" si="0"/>
        <v>213</v>
      </c>
      <c r="D12" s="534">
        <f t="shared" ref="D12" si="1">+B12-C12</f>
        <v>222</v>
      </c>
      <c r="E12" s="523"/>
      <c r="F12" s="523">
        <v>396</v>
      </c>
      <c r="G12" s="523">
        <v>189</v>
      </c>
      <c r="H12" s="523">
        <v>207</v>
      </c>
      <c r="I12" s="523"/>
      <c r="J12" s="523">
        <v>39</v>
      </c>
      <c r="K12" s="523">
        <v>24</v>
      </c>
      <c r="L12" s="523">
        <v>15</v>
      </c>
      <c r="M12" s="523"/>
      <c r="N12" s="523">
        <v>0</v>
      </c>
      <c r="O12" s="523">
        <v>0</v>
      </c>
      <c r="P12" s="523">
        <v>0</v>
      </c>
      <c r="Q12" s="523"/>
      <c r="R12" s="523">
        <v>0</v>
      </c>
      <c r="S12" s="523">
        <v>0</v>
      </c>
      <c r="T12" s="523">
        <v>0</v>
      </c>
      <c r="U12" s="523"/>
      <c r="V12" s="523">
        <v>0</v>
      </c>
      <c r="W12" s="523">
        <v>0</v>
      </c>
      <c r="X12" s="523">
        <v>0</v>
      </c>
    </row>
    <row r="13" spans="1:25" x14ac:dyDescent="0.2">
      <c r="A13" s="292">
        <v>2</v>
      </c>
      <c r="B13" s="534">
        <f t="shared" ref="B13:B18" si="2">+F13+J13+N13+R13+V13</f>
        <v>1238</v>
      </c>
      <c r="C13" s="534">
        <f t="shared" ref="C13:C18" si="3">+G13+K13+O13+S13+W13</f>
        <v>648</v>
      </c>
      <c r="D13" s="534">
        <f t="shared" ref="D13:D18" si="4">+B13-C13</f>
        <v>590</v>
      </c>
      <c r="E13" s="523"/>
      <c r="F13" s="523">
        <v>144</v>
      </c>
      <c r="G13" s="523">
        <v>79</v>
      </c>
      <c r="H13" s="523">
        <v>65</v>
      </c>
      <c r="I13" s="523"/>
      <c r="J13" s="523">
        <v>1073</v>
      </c>
      <c r="K13" s="523">
        <v>559</v>
      </c>
      <c r="L13" s="523">
        <v>514</v>
      </c>
      <c r="M13" s="523"/>
      <c r="N13" s="523">
        <v>21</v>
      </c>
      <c r="O13" s="523">
        <v>10</v>
      </c>
      <c r="P13" s="523">
        <v>11</v>
      </c>
      <c r="Q13" s="523"/>
      <c r="R13" s="523">
        <v>0</v>
      </c>
      <c r="S13" s="523">
        <v>0</v>
      </c>
      <c r="T13" s="523">
        <v>0</v>
      </c>
      <c r="U13" s="523"/>
      <c r="V13" s="523">
        <v>0</v>
      </c>
      <c r="W13" s="523">
        <v>0</v>
      </c>
      <c r="X13" s="523">
        <v>0</v>
      </c>
    </row>
    <row r="14" spans="1:25" x14ac:dyDescent="0.2">
      <c r="A14" s="292">
        <v>3</v>
      </c>
      <c r="B14" s="534">
        <f t="shared" si="2"/>
        <v>2274</v>
      </c>
      <c r="C14" s="534">
        <f t="shared" si="3"/>
        <v>1135</v>
      </c>
      <c r="D14" s="534">
        <f t="shared" si="4"/>
        <v>1139</v>
      </c>
      <c r="E14" s="523"/>
      <c r="F14" s="523">
        <v>11</v>
      </c>
      <c r="G14" s="523">
        <v>8</v>
      </c>
      <c r="H14" s="523">
        <v>3</v>
      </c>
      <c r="I14" s="523"/>
      <c r="J14" s="523">
        <v>96</v>
      </c>
      <c r="K14" s="523">
        <v>60</v>
      </c>
      <c r="L14" s="523">
        <v>36</v>
      </c>
      <c r="M14" s="523"/>
      <c r="N14" s="523">
        <v>2099</v>
      </c>
      <c r="O14" s="523">
        <v>1037</v>
      </c>
      <c r="P14" s="523">
        <v>1062</v>
      </c>
      <c r="Q14" s="523"/>
      <c r="R14" s="523">
        <v>68</v>
      </c>
      <c r="S14" s="523">
        <v>30</v>
      </c>
      <c r="T14" s="523">
        <v>38</v>
      </c>
      <c r="U14" s="523"/>
      <c r="V14" s="523">
        <v>0</v>
      </c>
      <c r="W14" s="523">
        <v>0</v>
      </c>
      <c r="X14" s="523">
        <v>0</v>
      </c>
    </row>
    <row r="15" spans="1:25" x14ac:dyDescent="0.2">
      <c r="A15" s="292">
        <v>4</v>
      </c>
      <c r="B15" s="534">
        <f t="shared" si="2"/>
        <v>64030</v>
      </c>
      <c r="C15" s="534">
        <f t="shared" si="3"/>
        <v>32306</v>
      </c>
      <c r="D15" s="534">
        <f t="shared" si="4"/>
        <v>31724</v>
      </c>
      <c r="E15" s="523"/>
      <c r="F15" s="523">
        <v>0</v>
      </c>
      <c r="G15" s="523">
        <v>0</v>
      </c>
      <c r="H15" s="523">
        <v>0</v>
      </c>
      <c r="I15" s="523"/>
      <c r="J15" s="523">
        <v>1</v>
      </c>
      <c r="K15" s="523">
        <v>0</v>
      </c>
      <c r="L15" s="523">
        <v>1</v>
      </c>
      <c r="M15" s="523"/>
      <c r="N15" s="523">
        <v>299</v>
      </c>
      <c r="O15" s="523">
        <v>155</v>
      </c>
      <c r="P15" s="523">
        <v>144</v>
      </c>
      <c r="Q15" s="523"/>
      <c r="R15" s="523">
        <v>63594</v>
      </c>
      <c r="S15" s="523">
        <v>32077</v>
      </c>
      <c r="T15" s="523">
        <v>31517</v>
      </c>
      <c r="U15" s="523"/>
      <c r="V15" s="523">
        <v>136</v>
      </c>
      <c r="W15" s="523">
        <v>74</v>
      </c>
      <c r="X15" s="523">
        <v>62</v>
      </c>
    </row>
    <row r="16" spans="1:25" x14ac:dyDescent="0.2">
      <c r="A16" s="292">
        <v>5</v>
      </c>
      <c r="B16" s="534">
        <f t="shared" si="2"/>
        <v>69693</v>
      </c>
      <c r="C16" s="534">
        <f t="shared" si="3"/>
        <v>35719</v>
      </c>
      <c r="D16" s="534">
        <f t="shared" si="4"/>
        <v>33974</v>
      </c>
      <c r="E16" s="523"/>
      <c r="F16" s="523">
        <v>0</v>
      </c>
      <c r="G16" s="523">
        <v>0</v>
      </c>
      <c r="H16" s="523">
        <v>0</v>
      </c>
      <c r="I16" s="523"/>
      <c r="J16" s="523">
        <v>0</v>
      </c>
      <c r="K16" s="523">
        <v>0</v>
      </c>
      <c r="L16" s="523">
        <v>0</v>
      </c>
      <c r="M16" s="523"/>
      <c r="N16" s="523">
        <v>16</v>
      </c>
      <c r="O16" s="523">
        <v>9</v>
      </c>
      <c r="P16" s="523">
        <v>7</v>
      </c>
      <c r="Q16" s="523"/>
      <c r="R16" s="523">
        <v>1128</v>
      </c>
      <c r="S16" s="523">
        <v>665</v>
      </c>
      <c r="T16" s="523">
        <v>463</v>
      </c>
      <c r="U16" s="523"/>
      <c r="V16" s="523">
        <v>68549</v>
      </c>
      <c r="W16" s="523">
        <v>35045</v>
      </c>
      <c r="X16" s="523">
        <v>33504</v>
      </c>
    </row>
    <row r="17" spans="1:24" x14ac:dyDescent="0.2">
      <c r="A17" s="292">
        <v>6</v>
      </c>
      <c r="B17" s="534">
        <f t="shared" si="2"/>
        <v>1400</v>
      </c>
      <c r="C17" s="534">
        <f t="shared" si="3"/>
        <v>765</v>
      </c>
      <c r="D17" s="534">
        <f t="shared" si="4"/>
        <v>635</v>
      </c>
      <c r="E17" s="523"/>
      <c r="F17" s="523">
        <v>0</v>
      </c>
      <c r="G17" s="523">
        <v>0</v>
      </c>
      <c r="H17" s="523">
        <v>0</v>
      </c>
      <c r="I17" s="523"/>
      <c r="J17" s="523">
        <v>0</v>
      </c>
      <c r="K17" s="523">
        <v>0</v>
      </c>
      <c r="L17" s="523">
        <v>0</v>
      </c>
      <c r="M17" s="523"/>
      <c r="N17" s="523">
        <v>0</v>
      </c>
      <c r="O17" s="523">
        <v>0</v>
      </c>
      <c r="P17" s="523">
        <v>0</v>
      </c>
      <c r="Q17" s="523"/>
      <c r="R17" s="523">
        <v>68</v>
      </c>
      <c r="S17" s="523">
        <v>33</v>
      </c>
      <c r="T17" s="523">
        <v>35</v>
      </c>
      <c r="U17" s="523"/>
      <c r="V17" s="523">
        <v>1332</v>
      </c>
      <c r="W17" s="523">
        <v>732</v>
      </c>
      <c r="X17" s="523">
        <v>600</v>
      </c>
    </row>
    <row r="18" spans="1:24" ht="13.5" thickBot="1" x14ac:dyDescent="0.25">
      <c r="A18" s="293">
        <v>7</v>
      </c>
      <c r="B18" s="535">
        <f t="shared" si="2"/>
        <v>54</v>
      </c>
      <c r="C18" s="535">
        <f t="shared" si="3"/>
        <v>26</v>
      </c>
      <c r="D18" s="535">
        <f t="shared" si="4"/>
        <v>28</v>
      </c>
      <c r="E18" s="526"/>
      <c r="F18" s="526">
        <v>0</v>
      </c>
      <c r="G18" s="526">
        <v>0</v>
      </c>
      <c r="H18" s="526">
        <v>0</v>
      </c>
      <c r="I18" s="526"/>
      <c r="J18" s="526">
        <v>0</v>
      </c>
      <c r="K18" s="526">
        <v>0</v>
      </c>
      <c r="L18" s="526">
        <v>0</v>
      </c>
      <c r="M18" s="526"/>
      <c r="N18" s="526">
        <v>0</v>
      </c>
      <c r="O18" s="526">
        <v>0</v>
      </c>
      <c r="P18" s="526">
        <v>0</v>
      </c>
      <c r="Q18" s="526"/>
      <c r="R18" s="526">
        <v>7</v>
      </c>
      <c r="S18" s="526">
        <v>2</v>
      </c>
      <c r="T18" s="526">
        <v>5</v>
      </c>
      <c r="U18" s="526"/>
      <c r="V18" s="526">
        <v>47</v>
      </c>
      <c r="W18" s="526">
        <v>24</v>
      </c>
      <c r="X18" s="526">
        <v>23</v>
      </c>
    </row>
    <row r="19" spans="1:24" ht="15" customHeight="1" x14ac:dyDescent="0.2">
      <c r="A19" s="802" t="s">
        <v>504</v>
      </c>
      <c r="B19" s="802"/>
      <c r="C19" s="802"/>
      <c r="D19" s="802"/>
      <c r="E19" s="802"/>
      <c r="F19" s="802"/>
      <c r="G19" s="802"/>
      <c r="H19" s="802"/>
      <c r="I19" s="802"/>
      <c r="J19" s="802"/>
      <c r="K19" s="802"/>
      <c r="L19" s="802"/>
      <c r="M19" s="802"/>
      <c r="N19" s="802"/>
      <c r="O19" s="802"/>
      <c r="P19" s="802"/>
      <c r="Q19" s="802"/>
      <c r="R19" s="802"/>
      <c r="S19" s="802"/>
      <c r="T19" s="802"/>
      <c r="U19" s="802"/>
      <c r="V19" s="802"/>
      <c r="W19" s="802"/>
      <c r="X19" s="802"/>
    </row>
    <row r="20" spans="1:24" ht="15" customHeight="1" x14ac:dyDescent="0.2">
      <c r="A20" s="803"/>
      <c r="B20" s="803"/>
      <c r="C20" s="803"/>
      <c r="D20" s="803"/>
      <c r="E20" s="803"/>
      <c r="F20" s="803"/>
      <c r="G20" s="803"/>
      <c r="H20" s="803"/>
      <c r="I20" s="803"/>
      <c r="J20" s="803"/>
      <c r="K20" s="803"/>
      <c r="L20" s="803"/>
      <c r="M20" s="803"/>
      <c r="N20" s="803"/>
      <c r="O20" s="803"/>
      <c r="P20" s="803"/>
      <c r="Q20" s="803"/>
      <c r="R20" s="803"/>
      <c r="S20" s="803"/>
      <c r="T20" s="803"/>
      <c r="U20" s="803"/>
      <c r="V20" s="803"/>
      <c r="W20" s="803"/>
      <c r="X20" s="803"/>
    </row>
    <row r="21" spans="1:24" ht="15" customHeight="1" x14ac:dyDescent="0.2">
      <c r="A21" s="35" t="s">
        <v>24</v>
      </c>
    </row>
  </sheetData>
  <mergeCells count="14">
    <mergeCell ref="A19:X20"/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V7:X7"/>
    <mergeCell ref="A6:A8"/>
  </mergeCells>
  <conditionalFormatting sqref="B10:X18">
    <cfRule type="cellIs" dxfId="990" priority="4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17"/>
  <sheetViews>
    <sheetView showGridLines="0" zoomScaleNormal="100" zoomScaleSheetLayoutView="100" workbookViewId="0">
      <selection sqref="A1:T1"/>
    </sheetView>
  </sheetViews>
  <sheetFormatPr baseColWidth="10" defaultColWidth="11" defaultRowHeight="12.75" x14ac:dyDescent="0.2"/>
  <cols>
    <col min="1" max="1" width="10.125" style="168" customWidth="1"/>
    <col min="2" max="2" width="6.125" style="517" bestFit="1" customWidth="1"/>
    <col min="3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9.5" style="476" customWidth="1"/>
    <col min="22" max="24" width="11" style="527"/>
    <col min="25" max="16384" width="11" style="134"/>
  </cols>
  <sheetData>
    <row r="1" spans="1:24" ht="15" customHeight="1" x14ac:dyDescent="0.25">
      <c r="A1" s="796" t="s">
        <v>951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1:24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484" t="s">
        <v>612</v>
      </c>
    </row>
    <row r="3" spans="1:24" ht="15" x14ac:dyDescent="0.25">
      <c r="A3" s="797" t="s">
        <v>235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</row>
    <row r="4" spans="1:24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</row>
    <row r="5" spans="1:24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528"/>
    </row>
    <row r="6" spans="1:24" ht="17.25" customHeight="1" x14ac:dyDescent="0.2">
      <c r="A6" s="804" t="s">
        <v>256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509"/>
      <c r="R6" s="521"/>
      <c r="S6" s="511"/>
      <c r="T6" s="511"/>
      <c r="U6" s="529"/>
    </row>
    <row r="7" spans="1:24" s="169" customFormat="1" ht="17.25" customHeight="1" x14ac:dyDescent="0.2">
      <c r="A7" s="804"/>
      <c r="B7" s="795" t="s">
        <v>0</v>
      </c>
      <c r="C7" s="795"/>
      <c r="D7" s="795"/>
      <c r="E7" s="511"/>
      <c r="F7" s="799" t="s">
        <v>246</v>
      </c>
      <c r="G7" s="799"/>
      <c r="H7" s="799"/>
      <c r="I7" s="512"/>
      <c r="J7" s="799" t="s">
        <v>247</v>
      </c>
      <c r="K7" s="799"/>
      <c r="L7" s="799"/>
      <c r="M7" s="512"/>
      <c r="N7" s="799" t="s">
        <v>248</v>
      </c>
      <c r="O7" s="799"/>
      <c r="P7" s="799"/>
      <c r="Q7" s="511"/>
      <c r="R7" s="795" t="s">
        <v>251</v>
      </c>
      <c r="S7" s="795"/>
      <c r="T7" s="795"/>
      <c r="U7" s="530"/>
      <c r="V7" s="531"/>
      <c r="W7" s="531"/>
      <c r="X7" s="531"/>
    </row>
    <row r="8" spans="1:24" s="169" customFormat="1" ht="27.75" customHeight="1" x14ac:dyDescent="0.2">
      <c r="A8" s="804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4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476"/>
      <c r="V8" s="531"/>
      <c r="W8" s="531"/>
      <c r="X8" s="531"/>
    </row>
    <row r="9" spans="1:24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476"/>
      <c r="V9" s="531"/>
      <c r="W9" s="531"/>
      <c r="X9" s="531"/>
    </row>
    <row r="10" spans="1:24" s="555" customFormat="1" x14ac:dyDescent="0.2">
      <c r="A10" s="173" t="s">
        <v>0</v>
      </c>
      <c r="B10" s="554">
        <v>120644</v>
      </c>
      <c r="C10" s="554">
        <v>61408</v>
      </c>
      <c r="D10" s="554">
        <v>59236</v>
      </c>
      <c r="E10" s="554"/>
      <c r="F10" s="554">
        <v>2</v>
      </c>
      <c r="G10" s="554">
        <v>0</v>
      </c>
      <c r="H10" s="554">
        <v>2</v>
      </c>
      <c r="I10" s="554"/>
      <c r="J10" s="554">
        <v>5</v>
      </c>
      <c r="K10" s="554">
        <v>1</v>
      </c>
      <c r="L10" s="554">
        <v>4</v>
      </c>
      <c r="M10" s="554"/>
      <c r="N10" s="554">
        <v>58317</v>
      </c>
      <c r="O10" s="554">
        <v>29521</v>
      </c>
      <c r="P10" s="554">
        <v>28796</v>
      </c>
      <c r="Q10" s="554"/>
      <c r="R10" s="554">
        <v>62320</v>
      </c>
      <c r="S10" s="554">
        <v>31886</v>
      </c>
      <c r="T10" s="554">
        <v>30434</v>
      </c>
      <c r="U10" s="556"/>
      <c r="V10" s="557"/>
      <c r="W10" s="557"/>
      <c r="X10" s="557"/>
    </row>
    <row r="11" spans="1:24" x14ac:dyDescent="0.2">
      <c r="A11" s="184">
        <v>2</v>
      </c>
      <c r="B11" s="524">
        <v>2</v>
      </c>
      <c r="C11" s="524">
        <v>0</v>
      </c>
      <c r="D11" s="524">
        <v>2</v>
      </c>
      <c r="E11" s="516"/>
      <c r="F11" s="523">
        <v>2</v>
      </c>
      <c r="G11" s="523"/>
      <c r="H11" s="523">
        <v>2</v>
      </c>
      <c r="I11" s="523"/>
      <c r="J11" s="523">
        <v>0</v>
      </c>
      <c r="K11" s="523">
        <v>0</v>
      </c>
      <c r="L11" s="523">
        <v>0</v>
      </c>
      <c r="M11" s="523"/>
      <c r="N11" s="523">
        <v>0</v>
      </c>
      <c r="O11" s="523">
        <v>0</v>
      </c>
      <c r="P11" s="523">
        <v>0</v>
      </c>
      <c r="Q11" s="523"/>
      <c r="R11" s="523">
        <v>0</v>
      </c>
      <c r="S11" s="523">
        <v>0</v>
      </c>
      <c r="T11" s="523">
        <v>0</v>
      </c>
    </row>
    <row r="12" spans="1:24" x14ac:dyDescent="0.2">
      <c r="A12" s="184">
        <v>3</v>
      </c>
      <c r="B12" s="524">
        <v>46</v>
      </c>
      <c r="C12" s="524">
        <v>19</v>
      </c>
      <c r="D12" s="524">
        <v>27</v>
      </c>
      <c r="E12" s="516"/>
      <c r="F12" s="523"/>
      <c r="G12" s="523"/>
      <c r="H12" s="523"/>
      <c r="I12" s="523"/>
      <c r="J12" s="523">
        <v>5</v>
      </c>
      <c r="K12" s="523">
        <v>1</v>
      </c>
      <c r="L12" s="523">
        <v>4</v>
      </c>
      <c r="M12" s="523"/>
      <c r="N12" s="523">
        <v>41</v>
      </c>
      <c r="O12" s="523">
        <v>18</v>
      </c>
      <c r="P12" s="523">
        <v>23</v>
      </c>
      <c r="Q12" s="523"/>
      <c r="R12" s="523">
        <v>0</v>
      </c>
      <c r="S12" s="523">
        <v>0</v>
      </c>
      <c r="T12" s="523">
        <v>0</v>
      </c>
    </row>
    <row r="13" spans="1:24" x14ac:dyDescent="0.2">
      <c r="A13" s="184">
        <v>4</v>
      </c>
      <c r="B13" s="524">
        <v>57843</v>
      </c>
      <c r="C13" s="524">
        <v>29251</v>
      </c>
      <c r="D13" s="524">
        <v>28592</v>
      </c>
      <c r="E13" s="516"/>
      <c r="F13" s="523"/>
      <c r="G13" s="523"/>
      <c r="H13" s="523"/>
      <c r="I13" s="523"/>
      <c r="J13" s="523">
        <v>0</v>
      </c>
      <c r="K13" s="523">
        <v>0</v>
      </c>
      <c r="L13" s="523">
        <v>0</v>
      </c>
      <c r="M13" s="523"/>
      <c r="N13" s="523">
        <v>57733</v>
      </c>
      <c r="O13" s="523">
        <v>29191</v>
      </c>
      <c r="P13" s="523">
        <v>28542</v>
      </c>
      <c r="Q13" s="523"/>
      <c r="R13" s="523">
        <v>110</v>
      </c>
      <c r="S13" s="523">
        <v>60</v>
      </c>
      <c r="T13" s="523">
        <v>50</v>
      </c>
    </row>
    <row r="14" spans="1:24" x14ac:dyDescent="0.2">
      <c r="A14" s="184">
        <v>5</v>
      </c>
      <c r="B14" s="524">
        <v>62230</v>
      </c>
      <c r="C14" s="524">
        <v>31863</v>
      </c>
      <c r="D14" s="524">
        <v>30367</v>
      </c>
      <c r="E14" s="516"/>
      <c r="F14" s="523"/>
      <c r="G14" s="523"/>
      <c r="H14" s="523"/>
      <c r="I14" s="523"/>
      <c r="J14" s="523">
        <v>0</v>
      </c>
      <c r="K14" s="523">
        <v>0</v>
      </c>
      <c r="L14" s="523">
        <v>0</v>
      </c>
      <c r="M14" s="523"/>
      <c r="N14" s="523">
        <v>498</v>
      </c>
      <c r="O14" s="523">
        <v>292</v>
      </c>
      <c r="P14" s="523">
        <v>206</v>
      </c>
      <c r="Q14" s="523"/>
      <c r="R14" s="523">
        <v>61732</v>
      </c>
      <c r="S14" s="523">
        <v>31571</v>
      </c>
      <c r="T14" s="523">
        <v>30161</v>
      </c>
    </row>
    <row r="15" spans="1:24" x14ac:dyDescent="0.2">
      <c r="A15" s="184">
        <v>6</v>
      </c>
      <c r="B15" s="524">
        <v>497</v>
      </c>
      <c r="C15" s="524">
        <v>264</v>
      </c>
      <c r="D15" s="524">
        <v>233</v>
      </c>
      <c r="E15" s="516"/>
      <c r="F15" s="523"/>
      <c r="G15" s="523"/>
      <c r="H15" s="523"/>
      <c r="I15" s="523"/>
      <c r="J15" s="523">
        <v>0</v>
      </c>
      <c r="K15" s="523">
        <v>0</v>
      </c>
      <c r="L15" s="523">
        <v>0</v>
      </c>
      <c r="M15" s="523"/>
      <c r="N15" s="523">
        <v>38</v>
      </c>
      <c r="O15" s="523">
        <v>18</v>
      </c>
      <c r="P15" s="523">
        <v>20</v>
      </c>
      <c r="Q15" s="523"/>
      <c r="R15" s="523">
        <v>459</v>
      </c>
      <c r="S15" s="523">
        <v>246</v>
      </c>
      <c r="T15" s="523">
        <v>213</v>
      </c>
    </row>
    <row r="16" spans="1:24" ht="13.5" thickBot="1" x14ac:dyDescent="0.25">
      <c r="A16" s="185">
        <v>7</v>
      </c>
      <c r="B16" s="520">
        <v>26</v>
      </c>
      <c r="C16" s="520">
        <v>11</v>
      </c>
      <c r="D16" s="520">
        <v>15</v>
      </c>
      <c r="E16" s="525"/>
      <c r="F16" s="526"/>
      <c r="G16" s="526"/>
      <c r="H16" s="526"/>
      <c r="I16" s="526"/>
      <c r="J16" s="526">
        <v>0</v>
      </c>
      <c r="K16" s="526">
        <v>0</v>
      </c>
      <c r="L16" s="526">
        <v>0</v>
      </c>
      <c r="M16" s="526"/>
      <c r="N16" s="526">
        <v>7</v>
      </c>
      <c r="O16" s="526">
        <v>2</v>
      </c>
      <c r="P16" s="526">
        <v>5</v>
      </c>
      <c r="Q16" s="526"/>
      <c r="R16" s="526">
        <v>19</v>
      </c>
      <c r="S16" s="526">
        <v>9</v>
      </c>
      <c r="T16" s="526">
        <v>10</v>
      </c>
    </row>
    <row r="17" spans="1:20" ht="15" customHeight="1" x14ac:dyDescent="0.2">
      <c r="A17" s="35" t="s">
        <v>24</v>
      </c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532"/>
      <c r="T17" s="532"/>
    </row>
  </sheetData>
  <mergeCells count="12">
    <mergeCell ref="J7:L7"/>
    <mergeCell ref="N7:P7"/>
    <mergeCell ref="A4:T4"/>
    <mergeCell ref="A1:T1"/>
    <mergeCell ref="A2:T2"/>
    <mergeCell ref="A3:T3"/>
    <mergeCell ref="A5:T5"/>
    <mergeCell ref="F6:P6"/>
    <mergeCell ref="B7:D7"/>
    <mergeCell ref="F7:H7"/>
    <mergeCell ref="R7:T7"/>
    <mergeCell ref="A6:A8"/>
  </mergeCells>
  <conditionalFormatting sqref="B10:T16">
    <cfRule type="cellIs" dxfId="989" priority="1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I2"/>
  <sheetViews>
    <sheetView showGridLines="0" zoomScaleNormal="100" workbookViewId="0">
      <selection sqref="A1:M1"/>
    </sheetView>
  </sheetViews>
  <sheetFormatPr baseColWidth="10" defaultRowHeight="13.5" x14ac:dyDescent="0.25"/>
  <sheetData>
    <row r="2" spans="9:9" ht="15" x14ac:dyDescent="0.25">
      <c r="I2" s="353" t="s">
        <v>612</v>
      </c>
    </row>
  </sheetData>
  <sheetProtection password="C74F" sheet="1" objects="1" scenarios="1"/>
  <hyperlinks>
    <hyperlink ref="I2" location="Contenido!A1" display="Contenido"/>
  </hyperlinks>
  <printOptions horizontalCentered="1"/>
  <pageMargins left="0.59055118110236227" right="0.59055118110236227" top="0.39370078740157483" bottom="0" header="0.31496062992125984" footer="0.31496062992125984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19"/>
  <sheetViews>
    <sheetView showGridLines="0" zoomScaleNormal="100" zoomScaleSheetLayoutView="100" workbookViewId="0">
      <selection sqref="A1:X1"/>
    </sheetView>
  </sheetViews>
  <sheetFormatPr baseColWidth="10" defaultColWidth="11" defaultRowHeight="12.75" x14ac:dyDescent="0.2"/>
  <cols>
    <col min="1" max="1" width="10.125" style="168" customWidth="1"/>
    <col min="2" max="4" width="6" style="517" customWidth="1"/>
    <col min="5" max="5" width="1.25" style="517" customWidth="1"/>
    <col min="6" max="8" width="5.625" style="517" customWidth="1"/>
    <col min="9" max="9" width="1.25" style="517" customWidth="1"/>
    <col min="10" max="12" width="5.625" style="517" customWidth="1"/>
    <col min="13" max="13" width="1.25" style="517" customWidth="1"/>
    <col min="14" max="16" width="5.625" style="517" customWidth="1"/>
    <col min="17" max="17" width="1.25" style="517" customWidth="1"/>
    <col min="18" max="20" width="5.625" style="517" customWidth="1"/>
    <col min="21" max="21" width="1.25" style="517" customWidth="1"/>
    <col min="22" max="24" width="5.625" style="517" customWidth="1"/>
    <col min="25" max="25" width="9.5" style="1" customWidth="1"/>
    <col min="26" max="16384" width="11" style="134"/>
  </cols>
  <sheetData>
    <row r="1" spans="1:25" ht="15" customHeight="1" x14ac:dyDescent="0.25">
      <c r="A1" s="796" t="s">
        <v>950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243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235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101"/>
    </row>
    <row r="6" spans="1:25" ht="17.25" customHeight="1" x14ac:dyDescent="0.2">
      <c r="A6" s="804" t="s">
        <v>256</v>
      </c>
      <c r="B6" s="509"/>
      <c r="C6" s="509"/>
      <c r="D6" s="509"/>
      <c r="E6" s="509"/>
      <c r="F6" s="795" t="s">
        <v>244</v>
      </c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509"/>
      <c r="V6" s="521"/>
      <c r="W6" s="511"/>
      <c r="X6" s="511"/>
      <c r="Y6" s="102"/>
    </row>
    <row r="7" spans="1:25" s="169" customFormat="1" ht="17.25" customHeight="1" x14ac:dyDescent="0.2">
      <c r="A7" s="804"/>
      <c r="B7" s="795" t="s">
        <v>0</v>
      </c>
      <c r="C7" s="795"/>
      <c r="D7" s="795"/>
      <c r="E7" s="511"/>
      <c r="F7" s="799" t="s">
        <v>245</v>
      </c>
      <c r="G7" s="799"/>
      <c r="H7" s="799"/>
      <c r="I7" s="512"/>
      <c r="J7" s="799" t="s">
        <v>246</v>
      </c>
      <c r="K7" s="799"/>
      <c r="L7" s="799"/>
      <c r="M7" s="512"/>
      <c r="N7" s="799" t="s">
        <v>247</v>
      </c>
      <c r="O7" s="799"/>
      <c r="P7" s="799"/>
      <c r="Q7" s="512"/>
      <c r="R7" s="799" t="s">
        <v>248</v>
      </c>
      <c r="S7" s="799"/>
      <c r="T7" s="799"/>
      <c r="U7" s="511"/>
      <c r="V7" s="795" t="s">
        <v>251</v>
      </c>
      <c r="W7" s="795"/>
      <c r="X7" s="795"/>
      <c r="Y7" s="4"/>
    </row>
    <row r="8" spans="1:25" s="169" customFormat="1" ht="27.75" customHeight="1" x14ac:dyDescent="0.2">
      <c r="A8" s="804"/>
      <c r="B8" s="513" t="s">
        <v>0</v>
      </c>
      <c r="C8" s="513" t="s">
        <v>15</v>
      </c>
      <c r="D8" s="513" t="s">
        <v>16</v>
      </c>
      <c r="E8" s="514"/>
      <c r="F8" s="513" t="s">
        <v>0</v>
      </c>
      <c r="G8" s="513" t="s">
        <v>15</v>
      </c>
      <c r="H8" s="513" t="s">
        <v>16</v>
      </c>
      <c r="I8" s="513"/>
      <c r="J8" s="513" t="s">
        <v>0</v>
      </c>
      <c r="K8" s="513" t="s">
        <v>15</v>
      </c>
      <c r="L8" s="513" t="s">
        <v>16</v>
      </c>
      <c r="M8" s="514"/>
      <c r="N8" s="513" t="s">
        <v>0</v>
      </c>
      <c r="O8" s="513" t="s">
        <v>15</v>
      </c>
      <c r="P8" s="513" t="s">
        <v>16</v>
      </c>
      <c r="Q8" s="514"/>
      <c r="R8" s="513" t="s">
        <v>0</v>
      </c>
      <c r="S8" s="513" t="s">
        <v>15</v>
      </c>
      <c r="T8" s="513" t="s">
        <v>16</v>
      </c>
      <c r="U8" s="514"/>
      <c r="V8" s="513" t="s">
        <v>0</v>
      </c>
      <c r="W8" s="513" t="s">
        <v>15</v>
      </c>
      <c r="X8" s="513" t="s">
        <v>16</v>
      </c>
      <c r="Y8" s="1"/>
    </row>
    <row r="9" spans="1:25" s="169" customFormat="1" x14ac:dyDescent="0.2">
      <c r="A9" s="170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1"/>
    </row>
    <row r="10" spans="1:25" s="555" customFormat="1" x14ac:dyDescent="0.2">
      <c r="A10" s="173" t="s">
        <v>0</v>
      </c>
      <c r="B10" s="554">
        <f>SUM(B11:B18)</f>
        <v>18581</v>
      </c>
      <c r="C10" s="554">
        <f>SUM(C11:C18)</f>
        <v>9458</v>
      </c>
      <c r="D10" s="554">
        <f>SUM(D11:D18)</f>
        <v>9123</v>
      </c>
      <c r="E10" s="554"/>
      <c r="F10" s="554">
        <f>SUM(F11:F18)</f>
        <v>652</v>
      </c>
      <c r="G10" s="554">
        <f>SUM(G11:G18)</f>
        <v>330</v>
      </c>
      <c r="H10" s="554">
        <f>SUM(H11:H18)</f>
        <v>322</v>
      </c>
      <c r="I10" s="554"/>
      <c r="J10" s="554">
        <f>SUM(J11:J18)</f>
        <v>1207</v>
      </c>
      <c r="K10" s="554">
        <f>SUM(K11:K18)</f>
        <v>643</v>
      </c>
      <c r="L10" s="554">
        <f>SUM(L11:L18)</f>
        <v>564</v>
      </c>
      <c r="M10" s="554"/>
      <c r="N10" s="554">
        <f>SUM(N11:N18)</f>
        <v>2430</v>
      </c>
      <c r="O10" s="554">
        <f>SUM(O11:O18)</f>
        <v>1210</v>
      </c>
      <c r="P10" s="554">
        <f>SUM(P11:P18)</f>
        <v>1220</v>
      </c>
      <c r="Q10" s="554"/>
      <c r="R10" s="554">
        <f>SUM(R11:R18)</f>
        <v>6548</v>
      </c>
      <c r="S10" s="554">
        <f>SUM(S11:S18)</f>
        <v>3286</v>
      </c>
      <c r="T10" s="554">
        <f>SUM(T11:T18)</f>
        <v>3262</v>
      </c>
      <c r="U10" s="554"/>
      <c r="V10" s="554">
        <f>SUM(V11:V18)</f>
        <v>7744</v>
      </c>
      <c r="W10" s="554">
        <f>SUM(W11:W18)</f>
        <v>3989</v>
      </c>
      <c r="X10" s="554">
        <f>SUM(X11:X18)</f>
        <v>3755</v>
      </c>
      <c r="Y10" s="156"/>
    </row>
    <row r="11" spans="1:25" x14ac:dyDescent="0.2">
      <c r="A11" s="184">
        <v>0</v>
      </c>
      <c r="B11" s="517">
        <f>+F11+J11+N11+R11+V11</f>
        <v>101</v>
      </c>
      <c r="C11" s="517">
        <f>+G11+K11+O11+S11+W11</f>
        <v>54</v>
      </c>
      <c r="D11" s="517">
        <f>+B11-C11</f>
        <v>47</v>
      </c>
      <c r="E11" s="516"/>
      <c r="F11" s="522">
        <v>101</v>
      </c>
      <c r="G11" s="522">
        <v>54</v>
      </c>
      <c r="H11" s="522">
        <v>47</v>
      </c>
      <c r="I11" s="523"/>
      <c r="J11" s="522">
        <v>0</v>
      </c>
      <c r="K11" s="522">
        <v>0</v>
      </c>
      <c r="L11" s="522">
        <v>0</v>
      </c>
      <c r="M11" s="523"/>
      <c r="N11" s="522">
        <v>0</v>
      </c>
      <c r="O11" s="522">
        <v>0</v>
      </c>
      <c r="P11" s="522">
        <v>0</v>
      </c>
      <c r="Q11" s="523"/>
      <c r="R11" s="522">
        <v>0</v>
      </c>
      <c r="S11" s="522">
        <v>0</v>
      </c>
      <c r="T11" s="522">
        <v>0</v>
      </c>
      <c r="U11" s="523"/>
      <c r="V11" s="522">
        <v>0</v>
      </c>
      <c r="W11" s="522">
        <v>0</v>
      </c>
      <c r="X11" s="522">
        <v>0</v>
      </c>
    </row>
    <row r="12" spans="1:25" x14ac:dyDescent="0.2">
      <c r="A12" s="184">
        <v>1</v>
      </c>
      <c r="B12" s="524">
        <f t="shared" ref="B12:C18" si="0">+F12+J12+N12+R12+V12</f>
        <v>435</v>
      </c>
      <c r="C12" s="524">
        <f t="shared" si="0"/>
        <v>213</v>
      </c>
      <c r="D12" s="524">
        <f t="shared" ref="D12:D18" si="1">+B12-C12</f>
        <v>222</v>
      </c>
      <c r="E12" s="516"/>
      <c r="F12" s="522">
        <v>396</v>
      </c>
      <c r="G12" s="522">
        <v>189</v>
      </c>
      <c r="H12" s="522">
        <v>207</v>
      </c>
      <c r="I12" s="523"/>
      <c r="J12" s="522">
        <v>39</v>
      </c>
      <c r="K12" s="522">
        <v>24</v>
      </c>
      <c r="L12" s="522">
        <v>15</v>
      </c>
      <c r="M12" s="523"/>
      <c r="N12" s="522">
        <v>0</v>
      </c>
      <c r="O12" s="522">
        <v>0</v>
      </c>
      <c r="P12" s="522">
        <v>0</v>
      </c>
      <c r="Q12" s="523"/>
      <c r="R12" s="522">
        <v>0</v>
      </c>
      <c r="S12" s="522">
        <v>0</v>
      </c>
      <c r="T12" s="522">
        <v>0</v>
      </c>
      <c r="U12" s="523"/>
      <c r="V12" s="522">
        <v>0</v>
      </c>
      <c r="W12" s="522">
        <v>0</v>
      </c>
      <c r="X12" s="522">
        <v>0</v>
      </c>
    </row>
    <row r="13" spans="1:25" x14ac:dyDescent="0.2">
      <c r="A13" s="184">
        <v>2</v>
      </c>
      <c r="B13" s="524">
        <f t="shared" si="0"/>
        <v>1236</v>
      </c>
      <c r="C13" s="524">
        <f t="shared" si="0"/>
        <v>648</v>
      </c>
      <c r="D13" s="524">
        <f t="shared" si="1"/>
        <v>588</v>
      </c>
      <c r="E13" s="516"/>
      <c r="F13" s="522">
        <v>144</v>
      </c>
      <c r="G13" s="522">
        <v>79</v>
      </c>
      <c r="H13" s="522">
        <v>65</v>
      </c>
      <c r="I13" s="523"/>
      <c r="J13" s="522">
        <v>1071</v>
      </c>
      <c r="K13" s="522">
        <v>559</v>
      </c>
      <c r="L13" s="522">
        <v>512</v>
      </c>
      <c r="M13" s="523"/>
      <c r="N13" s="522">
        <v>21</v>
      </c>
      <c r="O13" s="522">
        <v>10</v>
      </c>
      <c r="P13" s="522">
        <v>11</v>
      </c>
      <c r="Q13" s="523"/>
      <c r="R13" s="522">
        <v>0</v>
      </c>
      <c r="S13" s="522">
        <v>0</v>
      </c>
      <c r="T13" s="522">
        <v>0</v>
      </c>
      <c r="U13" s="523"/>
      <c r="V13" s="522">
        <v>0</v>
      </c>
      <c r="W13" s="522">
        <v>0</v>
      </c>
      <c r="X13" s="522">
        <v>0</v>
      </c>
    </row>
    <row r="14" spans="1:25" x14ac:dyDescent="0.2">
      <c r="A14" s="184">
        <v>3</v>
      </c>
      <c r="B14" s="524">
        <f t="shared" si="0"/>
        <v>2228</v>
      </c>
      <c r="C14" s="524">
        <f t="shared" si="0"/>
        <v>1116</v>
      </c>
      <c r="D14" s="524">
        <f t="shared" si="1"/>
        <v>1112</v>
      </c>
      <c r="E14" s="516"/>
      <c r="F14" s="522">
        <v>11</v>
      </c>
      <c r="G14" s="522">
        <v>8</v>
      </c>
      <c r="H14" s="522">
        <v>3</v>
      </c>
      <c r="I14" s="523"/>
      <c r="J14" s="522">
        <v>96</v>
      </c>
      <c r="K14" s="522">
        <v>60</v>
      </c>
      <c r="L14" s="522">
        <v>36</v>
      </c>
      <c r="M14" s="523"/>
      <c r="N14" s="522">
        <v>2094</v>
      </c>
      <c r="O14" s="522">
        <v>1036</v>
      </c>
      <c r="P14" s="522">
        <v>1058</v>
      </c>
      <c r="Q14" s="523"/>
      <c r="R14" s="522">
        <v>27</v>
      </c>
      <c r="S14" s="522">
        <v>12</v>
      </c>
      <c r="T14" s="522">
        <v>15</v>
      </c>
      <c r="U14" s="523"/>
      <c r="V14" s="522">
        <v>0</v>
      </c>
      <c r="W14" s="522">
        <v>0</v>
      </c>
      <c r="X14" s="522">
        <v>0</v>
      </c>
    </row>
    <row r="15" spans="1:25" x14ac:dyDescent="0.2">
      <c r="A15" s="184">
        <v>4</v>
      </c>
      <c r="B15" s="524">
        <f t="shared" si="0"/>
        <v>6187</v>
      </c>
      <c r="C15" s="524">
        <f t="shared" si="0"/>
        <v>3055</v>
      </c>
      <c r="D15" s="524">
        <f t="shared" si="1"/>
        <v>3132</v>
      </c>
      <c r="E15" s="516"/>
      <c r="F15" s="522">
        <v>0</v>
      </c>
      <c r="G15" s="522">
        <v>0</v>
      </c>
      <c r="H15" s="522">
        <v>0</v>
      </c>
      <c r="I15" s="523"/>
      <c r="J15" s="522">
        <v>1</v>
      </c>
      <c r="K15" s="522">
        <v>0</v>
      </c>
      <c r="L15" s="522">
        <v>1</v>
      </c>
      <c r="M15" s="523"/>
      <c r="N15" s="522">
        <v>299</v>
      </c>
      <c r="O15" s="522">
        <v>155</v>
      </c>
      <c r="P15" s="522">
        <v>144</v>
      </c>
      <c r="Q15" s="523"/>
      <c r="R15" s="522">
        <v>5861</v>
      </c>
      <c r="S15" s="522">
        <v>2886</v>
      </c>
      <c r="T15" s="522">
        <v>2975</v>
      </c>
      <c r="U15" s="523"/>
      <c r="V15" s="522">
        <v>26</v>
      </c>
      <c r="W15" s="522">
        <v>14</v>
      </c>
      <c r="X15" s="522">
        <v>12</v>
      </c>
    </row>
    <row r="16" spans="1:25" x14ac:dyDescent="0.2">
      <c r="A16" s="184">
        <v>5</v>
      </c>
      <c r="B16" s="524">
        <f t="shared" si="0"/>
        <v>7463</v>
      </c>
      <c r="C16" s="524">
        <f t="shared" si="0"/>
        <v>3856</v>
      </c>
      <c r="D16" s="524">
        <f t="shared" si="1"/>
        <v>3607</v>
      </c>
      <c r="E16" s="516"/>
      <c r="F16" s="522">
        <v>0</v>
      </c>
      <c r="G16" s="522">
        <v>0</v>
      </c>
      <c r="H16" s="522">
        <v>0</v>
      </c>
      <c r="I16" s="523"/>
      <c r="J16" s="522">
        <v>0</v>
      </c>
      <c r="K16" s="522">
        <v>0</v>
      </c>
      <c r="L16" s="522">
        <v>0</v>
      </c>
      <c r="M16" s="523"/>
      <c r="N16" s="522">
        <v>16</v>
      </c>
      <c r="O16" s="522">
        <v>9</v>
      </c>
      <c r="P16" s="522">
        <v>7</v>
      </c>
      <c r="Q16" s="523"/>
      <c r="R16" s="522">
        <v>630</v>
      </c>
      <c r="S16" s="522">
        <v>373</v>
      </c>
      <c r="T16" s="522">
        <v>257</v>
      </c>
      <c r="U16" s="523"/>
      <c r="V16" s="522">
        <v>6817</v>
      </c>
      <c r="W16" s="522">
        <v>3474</v>
      </c>
      <c r="X16" s="522">
        <v>3343</v>
      </c>
    </row>
    <row r="17" spans="1:24" x14ac:dyDescent="0.2">
      <c r="A17" s="184">
        <v>6</v>
      </c>
      <c r="B17" s="524">
        <f t="shared" si="0"/>
        <v>903</v>
      </c>
      <c r="C17" s="524">
        <f t="shared" si="0"/>
        <v>501</v>
      </c>
      <c r="D17" s="524">
        <f t="shared" si="1"/>
        <v>402</v>
      </c>
      <c r="E17" s="516"/>
      <c r="F17" s="522">
        <v>0</v>
      </c>
      <c r="G17" s="522">
        <v>0</v>
      </c>
      <c r="H17" s="522">
        <v>0</v>
      </c>
      <c r="I17" s="523"/>
      <c r="J17" s="522">
        <v>0</v>
      </c>
      <c r="K17" s="522">
        <v>0</v>
      </c>
      <c r="L17" s="522">
        <v>0</v>
      </c>
      <c r="M17" s="523"/>
      <c r="N17" s="522">
        <v>0</v>
      </c>
      <c r="O17" s="522">
        <v>0</v>
      </c>
      <c r="P17" s="522">
        <v>0</v>
      </c>
      <c r="Q17" s="523"/>
      <c r="R17" s="522">
        <v>30</v>
      </c>
      <c r="S17" s="522">
        <v>15</v>
      </c>
      <c r="T17" s="522">
        <v>15</v>
      </c>
      <c r="U17" s="523"/>
      <c r="V17" s="522">
        <v>873</v>
      </c>
      <c r="W17" s="522">
        <v>486</v>
      </c>
      <c r="X17" s="522">
        <v>387</v>
      </c>
    </row>
    <row r="18" spans="1:24" ht="13.5" thickBot="1" x14ac:dyDescent="0.25">
      <c r="A18" s="185">
        <v>7</v>
      </c>
      <c r="B18" s="520">
        <f t="shared" si="0"/>
        <v>28</v>
      </c>
      <c r="C18" s="520">
        <f t="shared" si="0"/>
        <v>15</v>
      </c>
      <c r="D18" s="520">
        <f t="shared" si="1"/>
        <v>13</v>
      </c>
      <c r="E18" s="525"/>
      <c r="F18" s="526">
        <v>0</v>
      </c>
      <c r="G18" s="526">
        <v>0</v>
      </c>
      <c r="H18" s="526">
        <v>0</v>
      </c>
      <c r="I18" s="526"/>
      <c r="J18" s="526">
        <v>0</v>
      </c>
      <c r="K18" s="526">
        <v>0</v>
      </c>
      <c r="L18" s="526">
        <v>0</v>
      </c>
      <c r="M18" s="526"/>
      <c r="N18" s="526">
        <v>0</v>
      </c>
      <c r="O18" s="526">
        <v>0</v>
      </c>
      <c r="P18" s="526">
        <v>0</v>
      </c>
      <c r="Q18" s="526"/>
      <c r="R18" s="526">
        <v>0</v>
      </c>
      <c r="S18" s="526">
        <v>0</v>
      </c>
      <c r="T18" s="526">
        <v>0</v>
      </c>
      <c r="U18" s="526"/>
      <c r="V18" s="526">
        <v>28</v>
      </c>
      <c r="W18" s="526">
        <v>15</v>
      </c>
      <c r="X18" s="526">
        <v>13</v>
      </c>
    </row>
    <row r="19" spans="1:24" ht="15" customHeight="1" x14ac:dyDescent="0.2">
      <c r="A19" s="35" t="s">
        <v>24</v>
      </c>
    </row>
  </sheetData>
  <mergeCells count="13">
    <mergeCell ref="N7:P7"/>
    <mergeCell ref="R7:T7"/>
    <mergeCell ref="A4:X4"/>
    <mergeCell ref="A1:X1"/>
    <mergeCell ref="A2:X2"/>
    <mergeCell ref="A3:X3"/>
    <mergeCell ref="A5:X5"/>
    <mergeCell ref="F6:T6"/>
    <mergeCell ref="B7:D7"/>
    <mergeCell ref="F7:H7"/>
    <mergeCell ref="J7:L7"/>
    <mergeCell ref="V7:X7"/>
    <mergeCell ref="A6:A8"/>
  </mergeCells>
  <conditionalFormatting sqref="B11:X18">
    <cfRule type="cellIs" dxfId="988" priority="2" operator="equal">
      <formula>0</formula>
    </cfRule>
  </conditionalFormatting>
  <conditionalFormatting sqref="B10:X10">
    <cfRule type="cellIs" dxfId="987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17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779" t="s">
        <v>6</v>
      </c>
      <c r="B7" s="779"/>
      <c r="C7" s="779"/>
      <c r="D7" s="779"/>
      <c r="E7" s="779"/>
      <c r="F7" s="779"/>
      <c r="G7" s="779"/>
      <c r="H7" s="779"/>
    </row>
    <row r="8" spans="1:9" ht="12.75" customHeight="1" x14ac:dyDescent="0.2">
      <c r="A8" s="779"/>
      <c r="B8" s="779"/>
      <c r="C8" s="779"/>
      <c r="D8" s="779"/>
      <c r="E8" s="779"/>
      <c r="F8" s="779"/>
      <c r="G8" s="779"/>
      <c r="H8" s="779"/>
    </row>
    <row r="9" spans="1:9" ht="12.75" customHeight="1" x14ac:dyDescent="0.2">
      <c r="A9" s="779"/>
      <c r="B9" s="779"/>
      <c r="C9" s="779"/>
      <c r="D9" s="779"/>
      <c r="E9" s="779"/>
      <c r="F9" s="779"/>
      <c r="G9" s="779"/>
      <c r="H9" s="779"/>
    </row>
    <row r="10" spans="1:9" ht="12.75" customHeight="1" x14ac:dyDescent="0.2">
      <c r="A10" s="779"/>
      <c r="B10" s="779"/>
      <c r="C10" s="779"/>
      <c r="D10" s="779"/>
      <c r="E10" s="779"/>
      <c r="F10" s="779"/>
      <c r="G10" s="779"/>
      <c r="H10" s="779"/>
    </row>
    <row r="11" spans="1:9" ht="12.75" customHeight="1" x14ac:dyDescent="0.2">
      <c r="A11" s="779"/>
      <c r="B11" s="779"/>
      <c r="C11" s="779"/>
      <c r="D11" s="779"/>
      <c r="E11" s="779"/>
      <c r="F11" s="779"/>
      <c r="G11" s="779"/>
      <c r="H11" s="779"/>
    </row>
    <row r="12" spans="1:9" ht="12.75" customHeight="1" x14ac:dyDescent="0.2">
      <c r="A12" s="779"/>
      <c r="B12" s="779"/>
      <c r="C12" s="779"/>
      <c r="D12" s="779"/>
      <c r="E12" s="779"/>
      <c r="F12" s="779"/>
      <c r="G12" s="779"/>
      <c r="H12" s="779"/>
    </row>
    <row r="13" spans="1:9" ht="12.75" customHeight="1" x14ac:dyDescent="0.2">
      <c r="A13" s="779"/>
      <c r="B13" s="779"/>
      <c r="C13" s="779"/>
      <c r="D13" s="779"/>
      <c r="E13" s="779"/>
      <c r="F13" s="779"/>
      <c r="G13" s="779"/>
      <c r="H13" s="779"/>
    </row>
    <row r="14" spans="1:9" ht="12.75" customHeight="1" x14ac:dyDescent="0.2">
      <c r="A14" s="779"/>
      <c r="B14" s="779"/>
      <c r="C14" s="779"/>
      <c r="D14" s="779"/>
      <c r="E14" s="779"/>
      <c r="F14" s="779"/>
      <c r="G14" s="779"/>
      <c r="H14" s="779"/>
    </row>
    <row r="15" spans="1:9" ht="12.75" customHeight="1" x14ac:dyDescent="0.2">
      <c r="A15" s="779"/>
      <c r="B15" s="779"/>
      <c r="C15" s="779"/>
      <c r="D15" s="779"/>
      <c r="E15" s="779"/>
      <c r="F15" s="779"/>
      <c r="G15" s="779"/>
      <c r="H15" s="779"/>
    </row>
    <row r="16" spans="1:9" x14ac:dyDescent="0.2">
      <c r="A16" s="779"/>
      <c r="B16" s="779"/>
      <c r="C16" s="779"/>
      <c r="D16" s="779"/>
      <c r="E16" s="779"/>
      <c r="F16" s="779"/>
      <c r="G16" s="779"/>
      <c r="H16" s="779"/>
    </row>
    <row r="17" spans="1:8" x14ac:dyDescent="0.2">
      <c r="A17" s="779"/>
      <c r="B17" s="779"/>
      <c r="C17" s="779"/>
      <c r="D17" s="779"/>
      <c r="E17" s="779"/>
      <c r="F17" s="779"/>
      <c r="G17" s="779"/>
      <c r="H17" s="779"/>
    </row>
  </sheetData>
  <sheetProtection password="C74F" sheet="1" objects="1" scenarios="1"/>
  <mergeCells count="1">
    <mergeCell ref="A7:H17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2"/>
  <sheetViews>
    <sheetView showGridLines="0" zoomScaleNormal="100" zoomScaleSheetLayoutView="100" workbookViewId="0">
      <selection activeCell="I6" sqref="I6"/>
    </sheetView>
  </sheetViews>
  <sheetFormatPr baseColWidth="10" defaultColWidth="11" defaultRowHeight="12.75" x14ac:dyDescent="0.2"/>
  <cols>
    <col min="1" max="1" width="16.25" style="168" customWidth="1"/>
    <col min="2" max="4" width="6.25" style="517" customWidth="1"/>
    <col min="5" max="5" width="1.25" style="517" customWidth="1"/>
    <col min="6" max="8" width="5.75" style="517" customWidth="1"/>
    <col min="9" max="9" width="1.25" style="517" customWidth="1"/>
    <col min="10" max="12" width="5.75" style="517" customWidth="1"/>
    <col min="13" max="13" width="1.25" style="517" customWidth="1"/>
    <col min="14" max="16" width="5.75" style="517" customWidth="1"/>
    <col min="17" max="17" width="1.25" style="517" customWidth="1"/>
    <col min="18" max="20" width="5.75" style="517" customWidth="1"/>
    <col min="21" max="21" width="1.25" style="517" customWidth="1"/>
    <col min="22" max="24" width="5.75" style="517" customWidth="1"/>
    <col min="25" max="25" width="1.25" style="517" customWidth="1"/>
    <col min="26" max="28" width="5.7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</row>
    <row r="5" spans="1:29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588</v>
      </c>
      <c r="G5" s="795"/>
      <c r="H5" s="795"/>
      <c r="I5" s="511"/>
      <c r="J5" s="795" t="s">
        <v>589</v>
      </c>
      <c r="K5" s="795"/>
      <c r="L5" s="795"/>
      <c r="M5" s="511"/>
      <c r="N5" s="795" t="s">
        <v>590</v>
      </c>
      <c r="O5" s="795"/>
      <c r="P5" s="795"/>
      <c r="Q5" s="511"/>
      <c r="R5" s="795" t="s">
        <v>591</v>
      </c>
      <c r="S5" s="795"/>
      <c r="T5" s="795"/>
      <c r="U5" s="511"/>
      <c r="V5" s="795" t="s">
        <v>592</v>
      </c>
      <c r="W5" s="795"/>
      <c r="X5" s="795"/>
      <c r="Y5" s="511"/>
      <c r="Z5" s="795" t="s">
        <v>593</v>
      </c>
      <c r="AA5" s="795"/>
      <c r="AB5" s="795"/>
      <c r="AC5" s="101"/>
    </row>
    <row r="6" spans="1:29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514"/>
      <c r="R6" s="513" t="s">
        <v>0</v>
      </c>
      <c r="S6" s="513" t="s">
        <v>15</v>
      </c>
      <c r="T6" s="513" t="s">
        <v>16</v>
      </c>
      <c r="U6" s="514"/>
      <c r="V6" s="513" t="s">
        <v>0</v>
      </c>
      <c r="W6" s="513" t="s">
        <v>15</v>
      </c>
      <c r="X6" s="513" t="s">
        <v>16</v>
      </c>
      <c r="Y6" s="514"/>
      <c r="Z6" s="513" t="s">
        <v>0</v>
      </c>
      <c r="AA6" s="513" t="s">
        <v>15</v>
      </c>
      <c r="AB6" s="513" t="s">
        <v>16</v>
      </c>
      <c r="AC6" s="101"/>
    </row>
    <row r="7" spans="1:29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4"/>
    </row>
    <row r="8" spans="1:29" s="555" customFormat="1" x14ac:dyDescent="0.2">
      <c r="A8" s="173" t="s">
        <v>0</v>
      </c>
      <c r="B8" s="554">
        <f>SUM(B9:B11)</f>
        <v>457889</v>
      </c>
      <c r="C8" s="554">
        <f t="shared" ref="C8:D8" si="0">SUM(C9:C11)</f>
        <v>235263</v>
      </c>
      <c r="D8" s="554">
        <f t="shared" si="0"/>
        <v>222626</v>
      </c>
      <c r="E8" s="554"/>
      <c r="F8" s="554">
        <f>SUM(F9:F11)</f>
        <v>71327</v>
      </c>
      <c r="G8" s="554">
        <f t="shared" ref="G8:H8" si="1">SUM(G9:G11)</f>
        <v>36480</v>
      </c>
      <c r="H8" s="554">
        <f t="shared" si="1"/>
        <v>34847</v>
      </c>
      <c r="I8" s="554"/>
      <c r="J8" s="554">
        <f t="shared" ref="J8:L8" si="2">SUM(J9:J11)</f>
        <v>72111</v>
      </c>
      <c r="K8" s="554">
        <f t="shared" si="2"/>
        <v>37042</v>
      </c>
      <c r="L8" s="554">
        <f t="shared" si="2"/>
        <v>35069</v>
      </c>
      <c r="M8" s="554"/>
      <c r="N8" s="554">
        <f t="shared" ref="N8:P8" si="3">SUM(N9:N11)</f>
        <v>87410</v>
      </c>
      <c r="O8" s="554">
        <f t="shared" si="3"/>
        <v>45150</v>
      </c>
      <c r="P8" s="554">
        <f t="shared" si="3"/>
        <v>42260</v>
      </c>
      <c r="Q8" s="554"/>
      <c r="R8" s="554">
        <f t="shared" ref="R8" si="4">SUM(R9:R11)</f>
        <v>79075</v>
      </c>
      <c r="S8" s="554">
        <f t="shared" ref="S8" si="5">SUM(S9:S11)</f>
        <v>40438</v>
      </c>
      <c r="T8" s="554">
        <f t="shared" ref="T8" si="6">SUM(T9:T11)</f>
        <v>38637</v>
      </c>
      <c r="U8" s="554"/>
      <c r="V8" s="554">
        <f t="shared" ref="V8:X8" si="7">SUM(V9:V11)</f>
        <v>73275</v>
      </c>
      <c r="W8" s="554">
        <f t="shared" si="7"/>
        <v>37764</v>
      </c>
      <c r="X8" s="554">
        <f t="shared" si="7"/>
        <v>35511</v>
      </c>
      <c r="Y8" s="554"/>
      <c r="Z8" s="554">
        <f t="shared" ref="Z8:AA8" si="8">SUM(Z9:Z11)</f>
        <v>74691</v>
      </c>
      <c r="AA8" s="554">
        <f t="shared" si="8"/>
        <v>38389</v>
      </c>
      <c r="AB8" s="554">
        <f>SUM(AB9:AB11)</f>
        <v>36302</v>
      </c>
      <c r="AC8" s="156"/>
    </row>
    <row r="9" spans="1:29" x14ac:dyDescent="0.2">
      <c r="A9" s="184" t="s">
        <v>1</v>
      </c>
      <c r="B9" s="517">
        <f>+F9+J9+N9+R9+V9+Z9</f>
        <v>416321</v>
      </c>
      <c r="C9" s="517">
        <f>+G9+K9+O9+S9+W9+AA9</f>
        <v>214290</v>
      </c>
      <c r="D9" s="517">
        <f>+B9-C9</f>
        <v>202031</v>
      </c>
      <c r="E9" s="516"/>
      <c r="F9" s="516">
        <f>+F14+F19</f>
        <v>64383</v>
      </c>
      <c r="G9" s="516">
        <f t="shared" ref="G9:H9" si="9">+G14+G19</f>
        <v>32959</v>
      </c>
      <c r="H9" s="516">
        <f t="shared" si="9"/>
        <v>31424</v>
      </c>
      <c r="I9" s="516"/>
      <c r="J9" s="516">
        <f>+J14+J19</f>
        <v>65196</v>
      </c>
      <c r="K9" s="516">
        <f t="shared" ref="K9:L9" si="10">+K14+K19</f>
        <v>33594</v>
      </c>
      <c r="L9" s="516">
        <f t="shared" si="10"/>
        <v>31602</v>
      </c>
      <c r="M9" s="516"/>
      <c r="N9" s="516">
        <f>+N14+N19</f>
        <v>80265</v>
      </c>
      <c r="O9" s="516">
        <f t="shared" ref="O9:P9" si="11">+O14+O19</f>
        <v>41537</v>
      </c>
      <c r="P9" s="516">
        <f t="shared" si="11"/>
        <v>38728</v>
      </c>
      <c r="Q9" s="516"/>
      <c r="R9" s="516">
        <f>+R14+R19</f>
        <v>72066</v>
      </c>
      <c r="S9" s="516">
        <f t="shared" ref="S9:T9" si="12">+S14+S19</f>
        <v>36925</v>
      </c>
      <c r="T9" s="516">
        <f t="shared" si="12"/>
        <v>35141</v>
      </c>
      <c r="U9" s="516"/>
      <c r="V9" s="516">
        <f>+V14+V19</f>
        <v>66697</v>
      </c>
      <c r="W9" s="516">
        <f t="shared" ref="W9:X9" si="13">+W14+W19</f>
        <v>34453</v>
      </c>
      <c r="X9" s="516">
        <f t="shared" si="13"/>
        <v>32244</v>
      </c>
      <c r="Y9" s="516"/>
      <c r="Z9" s="516">
        <f>+Z14+Z19</f>
        <v>67714</v>
      </c>
      <c r="AA9" s="516">
        <f t="shared" ref="AA9:AB9" si="14">+AA14+AA19</f>
        <v>34822</v>
      </c>
      <c r="AB9" s="516">
        <f t="shared" si="14"/>
        <v>32892</v>
      </c>
    </row>
    <row r="10" spans="1:29" x14ac:dyDescent="0.2">
      <c r="A10" s="184" t="s">
        <v>2</v>
      </c>
      <c r="B10" s="517">
        <f t="shared" ref="B10:B11" si="15">+F10+J10+N10+R10+V10+Z10</f>
        <v>36730</v>
      </c>
      <c r="C10" s="517">
        <f t="shared" ref="C10:C11" si="16">+G10+K10+O10+S10+W10+AA10</f>
        <v>18742</v>
      </c>
      <c r="D10" s="517">
        <f t="shared" ref="D10:D11" si="17">+B10-C10</f>
        <v>17988</v>
      </c>
      <c r="E10" s="516"/>
      <c r="F10" s="516">
        <f t="shared" ref="F10:H10" si="18">+F15+F20</f>
        <v>6203</v>
      </c>
      <c r="G10" s="516">
        <f t="shared" si="18"/>
        <v>3177</v>
      </c>
      <c r="H10" s="516">
        <f t="shared" si="18"/>
        <v>3026</v>
      </c>
      <c r="I10" s="516"/>
      <c r="J10" s="516">
        <f t="shared" ref="J10:AB10" si="19">+J15+J20</f>
        <v>6165</v>
      </c>
      <c r="K10" s="516">
        <f t="shared" si="19"/>
        <v>3109</v>
      </c>
      <c r="L10" s="516">
        <f t="shared" si="19"/>
        <v>3056</v>
      </c>
      <c r="M10" s="516"/>
      <c r="N10" s="516">
        <f t="shared" si="19"/>
        <v>6321</v>
      </c>
      <c r="O10" s="516">
        <f t="shared" si="19"/>
        <v>3223</v>
      </c>
      <c r="P10" s="516">
        <f t="shared" si="19"/>
        <v>3098</v>
      </c>
      <c r="Q10" s="516"/>
      <c r="R10" s="516">
        <f t="shared" ref="R10:T10" si="20">+R15+R20</f>
        <v>6130</v>
      </c>
      <c r="S10" s="516">
        <f t="shared" si="20"/>
        <v>3105</v>
      </c>
      <c r="T10" s="516">
        <f t="shared" si="20"/>
        <v>3025</v>
      </c>
      <c r="U10" s="516"/>
      <c r="V10" s="516">
        <f t="shared" si="19"/>
        <v>5781</v>
      </c>
      <c r="W10" s="516">
        <f t="shared" si="19"/>
        <v>2950</v>
      </c>
      <c r="X10" s="516">
        <f t="shared" si="19"/>
        <v>2831</v>
      </c>
      <c r="Y10" s="516"/>
      <c r="Z10" s="516">
        <f t="shared" si="19"/>
        <v>6130</v>
      </c>
      <c r="AA10" s="516">
        <f t="shared" si="19"/>
        <v>3178</v>
      </c>
      <c r="AB10" s="516">
        <f t="shared" si="19"/>
        <v>2952</v>
      </c>
    </row>
    <row r="11" spans="1:29" x14ac:dyDescent="0.2">
      <c r="A11" s="184" t="s">
        <v>211</v>
      </c>
      <c r="B11" s="517">
        <f t="shared" si="15"/>
        <v>4838</v>
      </c>
      <c r="C11" s="517">
        <f t="shared" si="16"/>
        <v>2231</v>
      </c>
      <c r="D11" s="517">
        <f t="shared" si="17"/>
        <v>2607</v>
      </c>
      <c r="E11" s="516"/>
      <c r="F11" s="516">
        <f>+F16</f>
        <v>741</v>
      </c>
      <c r="G11" s="516">
        <f t="shared" ref="G11:H11" si="21">+G16</f>
        <v>344</v>
      </c>
      <c r="H11" s="516">
        <f t="shared" si="21"/>
        <v>397</v>
      </c>
      <c r="I11" s="516"/>
      <c r="J11" s="516">
        <f>+J16</f>
        <v>750</v>
      </c>
      <c r="K11" s="516">
        <f t="shared" ref="K11:L11" si="22">+K16</f>
        <v>339</v>
      </c>
      <c r="L11" s="516">
        <f t="shared" si="22"/>
        <v>411</v>
      </c>
      <c r="M11" s="516"/>
      <c r="N11" s="516">
        <f>+N16</f>
        <v>824</v>
      </c>
      <c r="O11" s="516">
        <f t="shared" ref="O11:P11" si="23">+O16</f>
        <v>390</v>
      </c>
      <c r="P11" s="516">
        <f t="shared" si="23"/>
        <v>434</v>
      </c>
      <c r="Q11" s="516"/>
      <c r="R11" s="516">
        <f>+R16</f>
        <v>879</v>
      </c>
      <c r="S11" s="516">
        <f t="shared" ref="S11:T11" si="24">+S16</f>
        <v>408</v>
      </c>
      <c r="T11" s="516">
        <f t="shared" si="24"/>
        <v>471</v>
      </c>
      <c r="U11" s="516"/>
      <c r="V11" s="516">
        <f>+V16</f>
        <v>797</v>
      </c>
      <c r="W11" s="516">
        <f t="shared" ref="W11:X11" si="25">+W16</f>
        <v>361</v>
      </c>
      <c r="X11" s="516">
        <f t="shared" si="25"/>
        <v>436</v>
      </c>
      <c r="Y11" s="516"/>
      <c r="Z11" s="516">
        <f>+Z16</f>
        <v>847</v>
      </c>
      <c r="AA11" s="516">
        <f t="shared" ref="AA11:AB11" si="26">+AA16</f>
        <v>389</v>
      </c>
      <c r="AB11" s="516">
        <f t="shared" si="26"/>
        <v>458</v>
      </c>
    </row>
    <row r="12" spans="1:29" x14ac:dyDescent="0.2"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9" s="555" customFormat="1" x14ac:dyDescent="0.2">
      <c r="A13" s="173" t="s">
        <v>214</v>
      </c>
      <c r="B13" s="554">
        <f>SUM(B14:B16)</f>
        <v>319031</v>
      </c>
      <c r="C13" s="554">
        <f t="shared" ref="C13:D13" si="27">SUM(C14:C16)</f>
        <v>163415</v>
      </c>
      <c r="D13" s="554">
        <f t="shared" si="27"/>
        <v>155616</v>
      </c>
      <c r="E13" s="554"/>
      <c r="F13" s="554">
        <f>SUM(F14:F16)</f>
        <v>49440</v>
      </c>
      <c r="G13" s="554">
        <f t="shared" ref="G13:H13" si="28">SUM(G14:G16)</f>
        <v>25184</v>
      </c>
      <c r="H13" s="554">
        <f t="shared" si="28"/>
        <v>24256</v>
      </c>
      <c r="I13" s="554"/>
      <c r="J13" s="554">
        <f>SUM(J14:J16)</f>
        <v>49988</v>
      </c>
      <c r="K13" s="554">
        <f t="shared" ref="K13" si="29">SUM(K14:K16)</f>
        <v>25680</v>
      </c>
      <c r="L13" s="554">
        <f t="shared" ref="L13" si="30">SUM(L14:L16)</f>
        <v>24308</v>
      </c>
      <c r="M13" s="554"/>
      <c r="N13" s="554">
        <f>SUM(N14:N16)</f>
        <v>60684</v>
      </c>
      <c r="O13" s="554">
        <f t="shared" ref="O13" si="31">SUM(O14:O16)</f>
        <v>31183</v>
      </c>
      <c r="P13" s="554">
        <f t="shared" ref="P13" si="32">SUM(P14:P16)</f>
        <v>29501</v>
      </c>
      <c r="Q13" s="554"/>
      <c r="R13" s="554">
        <f>SUM(R14:R16)</f>
        <v>54791</v>
      </c>
      <c r="S13" s="554">
        <f t="shared" ref="S13" si="33">SUM(S14:S16)</f>
        <v>28012</v>
      </c>
      <c r="T13" s="554">
        <f t="shared" ref="T13" si="34">SUM(T14:T16)</f>
        <v>26779</v>
      </c>
      <c r="U13" s="554"/>
      <c r="V13" s="554">
        <f>SUM(V14:V16)</f>
        <v>51385</v>
      </c>
      <c r="W13" s="554">
        <f t="shared" ref="W13" si="35">SUM(W14:W16)</f>
        <v>26378</v>
      </c>
      <c r="X13" s="554">
        <f t="shared" ref="X13" si="36">SUM(X14:X16)</f>
        <v>25007</v>
      </c>
      <c r="Y13" s="554"/>
      <c r="Z13" s="554">
        <f>SUM(Z14:Z16)</f>
        <v>52743</v>
      </c>
      <c r="AA13" s="554">
        <f t="shared" ref="AA13" si="37">SUM(AA14:AA16)</f>
        <v>26978</v>
      </c>
      <c r="AB13" s="554">
        <f t="shared" ref="AB13" si="38">SUM(AB14:AB16)</f>
        <v>25765</v>
      </c>
      <c r="AC13" s="156"/>
    </row>
    <row r="14" spans="1:29" x14ac:dyDescent="0.2">
      <c r="A14" s="184" t="s">
        <v>1</v>
      </c>
      <c r="B14" s="517">
        <f>+F14+J14+N14+R14+V14+Z14</f>
        <v>279399</v>
      </c>
      <c r="C14" s="517">
        <f>+G14+K14+O14+S14+W14+AA14</f>
        <v>143392</v>
      </c>
      <c r="D14" s="517">
        <f t="shared" ref="D14:D16" si="39">+B14-C14</f>
        <v>136007</v>
      </c>
      <c r="E14" s="518"/>
      <c r="F14" s="518">
        <v>42835</v>
      </c>
      <c r="G14" s="518">
        <v>21838</v>
      </c>
      <c r="H14" s="518">
        <v>20997</v>
      </c>
      <c r="I14" s="518"/>
      <c r="J14" s="516">
        <v>43412</v>
      </c>
      <c r="K14" s="516">
        <v>22388</v>
      </c>
      <c r="L14" s="516">
        <v>21024</v>
      </c>
      <c r="M14" s="516"/>
      <c r="N14" s="516">
        <v>53867</v>
      </c>
      <c r="O14" s="516">
        <v>27736</v>
      </c>
      <c r="P14" s="516">
        <v>26131</v>
      </c>
      <c r="Q14" s="516"/>
      <c r="R14" s="516">
        <v>48097</v>
      </c>
      <c r="S14" s="516">
        <v>24654</v>
      </c>
      <c r="T14" s="516">
        <v>23443</v>
      </c>
      <c r="U14" s="516"/>
      <c r="V14" s="516">
        <v>45108</v>
      </c>
      <c r="W14" s="516">
        <v>23211</v>
      </c>
      <c r="X14" s="516">
        <v>21897</v>
      </c>
      <c r="Y14" s="516"/>
      <c r="Z14" s="516">
        <v>46080</v>
      </c>
      <c r="AA14" s="516">
        <v>23565</v>
      </c>
      <c r="AB14" s="516">
        <v>22515</v>
      </c>
    </row>
    <row r="15" spans="1:29" x14ac:dyDescent="0.2">
      <c r="A15" s="184" t="s">
        <v>2</v>
      </c>
      <c r="B15" s="517">
        <f t="shared" ref="B15:B16" si="40">+F15+J15+N15+R15+V15+Z15</f>
        <v>34794</v>
      </c>
      <c r="C15" s="517">
        <f t="shared" ref="C15:C16" si="41">+G15+K15+O15+S15+W15+AA15</f>
        <v>17792</v>
      </c>
      <c r="D15" s="517">
        <f t="shared" si="39"/>
        <v>17002</v>
      </c>
      <c r="E15" s="518"/>
      <c r="F15" s="518">
        <v>5864</v>
      </c>
      <c r="G15" s="518">
        <v>3002</v>
      </c>
      <c r="H15" s="518">
        <v>2862</v>
      </c>
      <c r="I15" s="518"/>
      <c r="J15" s="518">
        <v>5826</v>
      </c>
      <c r="K15" s="518">
        <v>2953</v>
      </c>
      <c r="L15" s="518">
        <v>2873</v>
      </c>
      <c r="M15" s="518"/>
      <c r="N15" s="518">
        <v>5993</v>
      </c>
      <c r="O15" s="518">
        <v>3057</v>
      </c>
      <c r="P15" s="518">
        <v>2936</v>
      </c>
      <c r="Q15" s="518"/>
      <c r="R15" s="518">
        <v>5815</v>
      </c>
      <c r="S15" s="518">
        <v>2950</v>
      </c>
      <c r="T15" s="518">
        <v>2865</v>
      </c>
      <c r="U15" s="518"/>
      <c r="V15" s="518">
        <v>5480</v>
      </c>
      <c r="W15" s="518">
        <v>2806</v>
      </c>
      <c r="X15" s="518">
        <v>2674</v>
      </c>
      <c r="Y15" s="518"/>
      <c r="Z15" s="518">
        <v>5816</v>
      </c>
      <c r="AA15" s="518">
        <v>3024</v>
      </c>
      <c r="AB15" s="518">
        <v>2792</v>
      </c>
    </row>
    <row r="16" spans="1:29" x14ac:dyDescent="0.2">
      <c r="A16" s="184" t="s">
        <v>211</v>
      </c>
      <c r="B16" s="517">
        <f t="shared" si="40"/>
        <v>4838</v>
      </c>
      <c r="C16" s="517">
        <f t="shared" si="41"/>
        <v>2231</v>
      </c>
      <c r="D16" s="517">
        <f t="shared" si="39"/>
        <v>2607</v>
      </c>
      <c r="E16" s="518"/>
      <c r="F16" s="518">
        <v>741</v>
      </c>
      <c r="G16" s="518">
        <v>344</v>
      </c>
      <c r="H16" s="518">
        <v>397</v>
      </c>
      <c r="I16" s="518"/>
      <c r="J16" s="518">
        <v>750</v>
      </c>
      <c r="K16" s="518">
        <v>339</v>
      </c>
      <c r="L16" s="518">
        <v>411</v>
      </c>
      <c r="M16" s="518"/>
      <c r="N16" s="518">
        <v>824</v>
      </c>
      <c r="O16" s="518">
        <v>390</v>
      </c>
      <c r="P16" s="518">
        <v>434</v>
      </c>
      <c r="Q16" s="518"/>
      <c r="R16" s="518">
        <v>879</v>
      </c>
      <c r="S16" s="518">
        <v>408</v>
      </c>
      <c r="T16" s="518">
        <v>471</v>
      </c>
      <c r="U16" s="518"/>
      <c r="V16" s="518">
        <v>797</v>
      </c>
      <c r="W16" s="518">
        <v>361</v>
      </c>
      <c r="X16" s="518">
        <v>436</v>
      </c>
      <c r="Y16" s="518"/>
      <c r="Z16" s="518">
        <v>847</v>
      </c>
      <c r="AA16" s="518">
        <v>389</v>
      </c>
      <c r="AB16" s="518">
        <v>458</v>
      </c>
    </row>
    <row r="17" spans="1:29" x14ac:dyDescent="0.2"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</row>
    <row r="18" spans="1:29" s="555" customFormat="1" x14ac:dyDescent="0.2">
      <c r="A18" s="175" t="s">
        <v>213</v>
      </c>
      <c r="B18" s="554">
        <f>SUM(B19:B21)</f>
        <v>138858</v>
      </c>
      <c r="C18" s="554">
        <f t="shared" ref="C18:D18" si="42">SUM(C19:C21)</f>
        <v>71848</v>
      </c>
      <c r="D18" s="554">
        <f t="shared" si="42"/>
        <v>67010</v>
      </c>
      <c r="E18" s="554"/>
      <c r="F18" s="554">
        <f>SUM(F19:F21)</f>
        <v>21887</v>
      </c>
      <c r="G18" s="554">
        <f t="shared" ref="G18:H18" si="43">SUM(G19:G21)</f>
        <v>11296</v>
      </c>
      <c r="H18" s="554">
        <f t="shared" si="43"/>
        <v>10591</v>
      </c>
      <c r="I18" s="554"/>
      <c r="J18" s="554">
        <f>SUM(J19:J21)</f>
        <v>22123</v>
      </c>
      <c r="K18" s="554">
        <f t="shared" ref="K18:L18" si="44">SUM(K19:K21)</f>
        <v>11362</v>
      </c>
      <c r="L18" s="554">
        <f t="shared" si="44"/>
        <v>10761</v>
      </c>
      <c r="M18" s="554"/>
      <c r="N18" s="554">
        <f>SUM(N19:N21)</f>
        <v>26726</v>
      </c>
      <c r="O18" s="554">
        <f t="shared" ref="O18:P18" si="45">SUM(O19:O21)</f>
        <v>13967</v>
      </c>
      <c r="P18" s="554">
        <f t="shared" si="45"/>
        <v>12759</v>
      </c>
      <c r="Q18" s="554"/>
      <c r="R18" s="554">
        <f>SUM(R19:R21)</f>
        <v>24284</v>
      </c>
      <c r="S18" s="554">
        <f t="shared" ref="S18" si="46">SUM(S19:S21)</f>
        <v>12426</v>
      </c>
      <c r="T18" s="554">
        <f t="shared" ref="T18" si="47">SUM(T19:T21)</f>
        <v>11858</v>
      </c>
      <c r="U18" s="554"/>
      <c r="V18" s="554">
        <f>SUM(V19:V21)</f>
        <v>21890</v>
      </c>
      <c r="W18" s="554">
        <f t="shared" ref="W18:X18" si="48">SUM(W19:W21)</f>
        <v>11386</v>
      </c>
      <c r="X18" s="554">
        <f t="shared" si="48"/>
        <v>10504</v>
      </c>
      <c r="Y18" s="554"/>
      <c r="Z18" s="554">
        <f>SUM(Z19:Z21)</f>
        <v>21948</v>
      </c>
      <c r="AA18" s="554">
        <f t="shared" ref="AA18:AB18" si="49">SUM(AA19:AA21)</f>
        <v>11411</v>
      </c>
      <c r="AB18" s="554">
        <f t="shared" si="49"/>
        <v>10537</v>
      </c>
      <c r="AC18" s="156"/>
    </row>
    <row r="19" spans="1:29" x14ac:dyDescent="0.2">
      <c r="A19" s="186" t="s">
        <v>1</v>
      </c>
      <c r="B19" s="524">
        <f>+F19+J19+N19+R19+V19+Z19</f>
        <v>136922</v>
      </c>
      <c r="C19" s="524">
        <f>+G19+K19+O19+S19+W19+AA19</f>
        <v>70898</v>
      </c>
      <c r="D19" s="524">
        <f t="shared" ref="D19:D20" si="50">+B19-C19</f>
        <v>66024</v>
      </c>
      <c r="E19" s="518"/>
      <c r="F19" s="518">
        <v>21548</v>
      </c>
      <c r="G19" s="518">
        <v>11121</v>
      </c>
      <c r="H19" s="518">
        <v>10427</v>
      </c>
      <c r="I19" s="518"/>
      <c r="J19" s="518">
        <v>21784</v>
      </c>
      <c r="K19" s="518">
        <v>11206</v>
      </c>
      <c r="L19" s="518">
        <v>10578</v>
      </c>
      <c r="M19" s="518"/>
      <c r="N19" s="518">
        <v>26398</v>
      </c>
      <c r="O19" s="518">
        <v>13801</v>
      </c>
      <c r="P19" s="518">
        <v>12597</v>
      </c>
      <c r="Q19" s="518"/>
      <c r="R19" s="518">
        <v>23969</v>
      </c>
      <c r="S19" s="518">
        <v>12271</v>
      </c>
      <c r="T19" s="518">
        <v>11698</v>
      </c>
      <c r="U19" s="518"/>
      <c r="V19" s="518">
        <v>21589</v>
      </c>
      <c r="W19" s="518">
        <v>11242</v>
      </c>
      <c r="X19" s="518">
        <v>10347</v>
      </c>
      <c r="Y19" s="518"/>
      <c r="Z19" s="518">
        <v>21634</v>
      </c>
      <c r="AA19" s="518">
        <v>11257</v>
      </c>
      <c r="AB19" s="518">
        <v>10377</v>
      </c>
    </row>
    <row r="20" spans="1:29" x14ac:dyDescent="0.2">
      <c r="A20" s="186" t="s">
        <v>2</v>
      </c>
      <c r="B20" s="524">
        <f t="shared" ref="B20" si="51">+F20+J20+N20+R20+V20+Z20</f>
        <v>1936</v>
      </c>
      <c r="C20" s="524">
        <f t="shared" ref="C20" si="52">+G20+K20+O20+S20+W20+AA20</f>
        <v>950</v>
      </c>
      <c r="D20" s="524">
        <f t="shared" si="50"/>
        <v>986</v>
      </c>
      <c r="E20" s="518"/>
      <c r="F20" s="518">
        <v>339</v>
      </c>
      <c r="G20" s="518">
        <v>175</v>
      </c>
      <c r="H20" s="518">
        <v>164</v>
      </c>
      <c r="I20" s="518"/>
      <c r="J20" s="518">
        <v>339</v>
      </c>
      <c r="K20" s="518">
        <v>156</v>
      </c>
      <c r="L20" s="518">
        <v>183</v>
      </c>
      <c r="M20" s="518"/>
      <c r="N20" s="518">
        <v>328</v>
      </c>
      <c r="O20" s="518">
        <v>166</v>
      </c>
      <c r="P20" s="518">
        <v>162</v>
      </c>
      <c r="Q20" s="518"/>
      <c r="R20" s="518">
        <v>315</v>
      </c>
      <c r="S20" s="518">
        <v>155</v>
      </c>
      <c r="T20" s="518">
        <v>160</v>
      </c>
      <c r="U20" s="518"/>
      <c r="V20" s="518">
        <v>301</v>
      </c>
      <c r="W20" s="518">
        <v>144</v>
      </c>
      <c r="X20" s="518">
        <v>157</v>
      </c>
      <c r="Y20" s="518"/>
      <c r="Z20" s="518">
        <v>314</v>
      </c>
      <c r="AA20" s="518">
        <v>154</v>
      </c>
      <c r="AB20" s="518">
        <v>160</v>
      </c>
    </row>
    <row r="21" spans="1:29" ht="13.5" thickBot="1" x14ac:dyDescent="0.25">
      <c r="A21" s="185" t="s">
        <v>211</v>
      </c>
      <c r="B21" s="540" t="s">
        <v>8</v>
      </c>
      <c r="C21" s="540" t="s">
        <v>8</v>
      </c>
      <c r="D21" s="540" t="s">
        <v>8</v>
      </c>
      <c r="E21" s="520"/>
      <c r="F21" s="540" t="s">
        <v>8</v>
      </c>
      <c r="G21" s="540" t="s">
        <v>8</v>
      </c>
      <c r="H21" s="540" t="s">
        <v>8</v>
      </c>
      <c r="I21" s="520"/>
      <c r="J21" s="540" t="s">
        <v>8</v>
      </c>
      <c r="K21" s="540" t="s">
        <v>8</v>
      </c>
      <c r="L21" s="540" t="s">
        <v>8</v>
      </c>
      <c r="M21" s="520"/>
      <c r="N21" s="540" t="s">
        <v>8</v>
      </c>
      <c r="O21" s="540" t="s">
        <v>8</v>
      </c>
      <c r="P21" s="540" t="s">
        <v>8</v>
      </c>
      <c r="Q21" s="520"/>
      <c r="R21" s="540" t="s">
        <v>8</v>
      </c>
      <c r="S21" s="540" t="s">
        <v>8</v>
      </c>
      <c r="T21" s="540" t="s">
        <v>8</v>
      </c>
      <c r="U21" s="520"/>
      <c r="V21" s="540" t="s">
        <v>8</v>
      </c>
      <c r="W21" s="540" t="s">
        <v>8</v>
      </c>
      <c r="X21" s="540" t="s">
        <v>8</v>
      </c>
      <c r="Y21" s="520"/>
      <c r="Z21" s="540" t="s">
        <v>8</v>
      </c>
      <c r="AA21" s="540" t="s">
        <v>8</v>
      </c>
      <c r="AB21" s="540" t="s">
        <v>8</v>
      </c>
    </row>
    <row r="22" spans="1:29" ht="15" customHeight="1" x14ac:dyDescent="0.2">
      <c r="A22" s="35" t="s">
        <v>24</v>
      </c>
    </row>
  </sheetData>
  <mergeCells count="12">
    <mergeCell ref="N5:P5"/>
    <mergeCell ref="V5:X5"/>
    <mergeCell ref="R5:T5"/>
    <mergeCell ref="A1:AB1"/>
    <mergeCell ref="A2:AB2"/>
    <mergeCell ref="A3:AB3"/>
    <mergeCell ref="A4:AB4"/>
    <mergeCell ref="Z5:AB5"/>
    <mergeCell ref="A5:A6"/>
    <mergeCell ref="B5:D5"/>
    <mergeCell ref="F5:H5"/>
    <mergeCell ref="J5:L5"/>
  </mergeCells>
  <conditionalFormatting sqref="B8:P21 U8:AB21">
    <cfRule type="cellIs" dxfId="986" priority="7" operator="equal">
      <formula>0</formula>
    </cfRule>
  </conditionalFormatting>
  <conditionalFormatting sqref="R8:T8 Q16:T20 R12:T12 R14:T16 Q21">
    <cfRule type="cellIs" dxfId="985" priority="6" operator="equal">
      <formula>0</formula>
    </cfRule>
  </conditionalFormatting>
  <conditionalFormatting sqref="R9:T10">
    <cfRule type="cellIs" dxfId="984" priority="5" operator="equal">
      <formula>0</formula>
    </cfRule>
  </conditionalFormatting>
  <conditionalFormatting sqref="Q8:Q16">
    <cfRule type="cellIs" dxfId="983" priority="4" operator="equal">
      <formula>0</formula>
    </cfRule>
  </conditionalFormatting>
  <conditionalFormatting sqref="R13:T13">
    <cfRule type="cellIs" dxfId="982" priority="3" operator="equal">
      <formula>0</formula>
    </cfRule>
  </conditionalFormatting>
  <conditionalFormatting sqref="R21:T21">
    <cfRule type="cellIs" dxfId="981" priority="2" operator="equal">
      <formula>0</formula>
    </cfRule>
  </conditionalFormatting>
  <conditionalFormatting sqref="R11:T11">
    <cfRule type="cellIs" dxfId="980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0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activeCell="I9" sqref="I9"/>
    </sheetView>
  </sheetViews>
  <sheetFormatPr baseColWidth="10" defaultColWidth="11" defaultRowHeight="12.75" x14ac:dyDescent="0.2"/>
  <cols>
    <col min="1" max="1" width="16.25" style="195" customWidth="1"/>
    <col min="2" max="4" width="6.25" style="548" customWidth="1"/>
    <col min="5" max="5" width="1.25" style="548" customWidth="1"/>
    <col min="6" max="8" width="5.625" style="548" customWidth="1"/>
    <col min="9" max="9" width="1.125" style="548" customWidth="1"/>
    <col min="10" max="12" width="5.625" style="548" customWidth="1"/>
    <col min="13" max="13" width="1.125" style="548" customWidth="1"/>
    <col min="14" max="16" width="5.625" style="548" customWidth="1"/>
    <col min="17" max="17" width="1.125" style="548" customWidth="1"/>
    <col min="18" max="20" width="5.625" style="548" customWidth="1"/>
    <col min="21" max="21" width="1.125" style="548" customWidth="1"/>
    <col min="22" max="24" width="5.625" style="548" customWidth="1"/>
    <col min="25" max="25" width="1.125" style="548" customWidth="1"/>
    <col min="26" max="28" width="5.625" style="548" customWidth="1"/>
    <col min="29" max="29" width="9.5" style="1" customWidth="1"/>
    <col min="30" max="16384" width="11" style="134"/>
  </cols>
  <sheetData>
    <row r="1" spans="1:29" ht="15" customHeight="1" x14ac:dyDescent="0.25">
      <c r="A1" s="805" t="s">
        <v>948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805"/>
      <c r="U1" s="805"/>
      <c r="V1" s="805"/>
      <c r="W1" s="805"/>
      <c r="X1" s="805"/>
      <c r="Y1" s="805"/>
      <c r="Z1" s="805"/>
      <c r="AA1" s="805"/>
      <c r="AB1" s="805"/>
    </row>
    <row r="2" spans="1:29" ht="15" customHeight="1" x14ac:dyDescent="0.25">
      <c r="A2" s="806" t="s">
        <v>258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353" t="s">
        <v>612</v>
      </c>
    </row>
    <row r="3" spans="1:29" ht="15" x14ac:dyDescent="0.25">
      <c r="A3" s="806" t="s">
        <v>260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</row>
    <row r="4" spans="1:29" ht="15" x14ac:dyDescent="0.25">
      <c r="A4" s="806" t="s">
        <v>206</v>
      </c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</row>
    <row r="5" spans="1:29" ht="15" x14ac:dyDescent="0.25">
      <c r="A5" s="807" t="s">
        <v>210</v>
      </c>
      <c r="B5" s="807"/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807"/>
      <c r="O5" s="807"/>
      <c r="P5" s="807"/>
      <c r="Q5" s="807"/>
      <c r="R5" s="807"/>
      <c r="S5" s="807"/>
      <c r="T5" s="807"/>
      <c r="U5" s="807"/>
      <c r="V5" s="807"/>
      <c r="W5" s="807"/>
      <c r="X5" s="807"/>
      <c r="Y5" s="807"/>
      <c r="Z5" s="807"/>
      <c r="AA5" s="807"/>
      <c r="AB5" s="807"/>
      <c r="AC5" s="101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90"/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543"/>
      <c r="AC8" s="1"/>
    </row>
    <row r="9" spans="1:29" s="555" customFormat="1" x14ac:dyDescent="0.2">
      <c r="A9" s="55" t="s">
        <v>0</v>
      </c>
      <c r="B9" s="559">
        <f>SUM(B11:B37)</f>
        <v>457889</v>
      </c>
      <c r="C9" s="559">
        <f>SUM(C11:C37)</f>
        <v>235263</v>
      </c>
      <c r="D9" s="559">
        <f>SUM(D11:D37)</f>
        <v>222626</v>
      </c>
      <c r="E9" s="559"/>
      <c r="F9" s="559">
        <f>SUM(F11:F37)</f>
        <v>71327</v>
      </c>
      <c r="G9" s="559">
        <f>SUM(G11:G37)</f>
        <v>36480</v>
      </c>
      <c r="H9" s="559">
        <f>SUM(H11:H37)</f>
        <v>34847</v>
      </c>
      <c r="I9" s="559"/>
      <c r="J9" s="559">
        <f>SUM(J11:J37)</f>
        <v>72111</v>
      </c>
      <c r="K9" s="559">
        <f>SUM(K11:K37)</f>
        <v>37042</v>
      </c>
      <c r="L9" s="559">
        <f>SUM(L11:L37)</f>
        <v>35069</v>
      </c>
      <c r="M9" s="559"/>
      <c r="N9" s="559">
        <f>SUM(N11:N37)</f>
        <v>87410</v>
      </c>
      <c r="O9" s="559">
        <f>SUM(O11:O37)</f>
        <v>45150</v>
      </c>
      <c r="P9" s="559">
        <f>SUM(P11:P37)</f>
        <v>42260</v>
      </c>
      <c r="Q9" s="559"/>
      <c r="R9" s="559">
        <f>SUM(R11:R37)</f>
        <v>79075</v>
      </c>
      <c r="S9" s="559">
        <f>SUM(S11:S37)</f>
        <v>40438</v>
      </c>
      <c r="T9" s="559">
        <f>SUM(T11:T37)</f>
        <v>38637</v>
      </c>
      <c r="U9" s="559"/>
      <c r="V9" s="559">
        <f>SUM(V11:V37)</f>
        <v>73275</v>
      </c>
      <c r="W9" s="559">
        <f>SUM(W11:W37)</f>
        <v>37764</v>
      </c>
      <c r="X9" s="559">
        <f>SUM(X11:X37)</f>
        <v>35511</v>
      </c>
      <c r="Y9" s="559"/>
      <c r="Z9" s="559">
        <f>SUM(Z11:Z37)</f>
        <v>74691</v>
      </c>
      <c r="AA9" s="559">
        <f>SUM(AA11:AA37)</f>
        <v>38389</v>
      </c>
      <c r="AB9" s="559">
        <f>SUM(AB11:AB37)</f>
        <v>36302</v>
      </c>
      <c r="AC9" s="156"/>
    </row>
    <row r="10" spans="1:29" x14ac:dyDescent="0.2">
      <c r="A10" s="56"/>
      <c r="B10" s="544"/>
      <c r="C10" s="544"/>
      <c r="D10" s="544"/>
      <c r="E10" s="545"/>
      <c r="F10" s="545"/>
      <c r="G10" s="545"/>
      <c r="H10" s="545"/>
      <c r="I10" s="545"/>
      <c r="J10" s="545"/>
      <c r="K10" s="545"/>
      <c r="L10" s="545"/>
      <c r="M10" s="545"/>
      <c r="N10" s="545"/>
      <c r="O10" s="545"/>
      <c r="P10" s="545"/>
      <c r="Q10" s="545"/>
      <c r="R10" s="545"/>
      <c r="S10" s="545"/>
      <c r="T10" s="545"/>
      <c r="U10" s="545"/>
      <c r="V10" s="545"/>
      <c r="W10" s="545"/>
      <c r="X10" s="545"/>
      <c r="Y10" s="545"/>
      <c r="Z10" s="545"/>
      <c r="AA10" s="545"/>
      <c r="AB10" s="545"/>
    </row>
    <row r="11" spans="1:29" x14ac:dyDescent="0.2">
      <c r="A11" s="54" t="s">
        <v>54</v>
      </c>
      <c r="B11" s="544">
        <f>+F11+J11+N11+R11+V11+Z11</f>
        <v>27907</v>
      </c>
      <c r="C11" s="544">
        <f>+G11+K11+O11+S11+W11+AA11</f>
        <v>14207</v>
      </c>
      <c r="D11" s="544">
        <f>+B11-C11</f>
        <v>13700</v>
      </c>
      <c r="E11" s="545"/>
      <c r="F11" s="545">
        <v>4318</v>
      </c>
      <c r="G11" s="545">
        <v>2154</v>
      </c>
      <c r="H11" s="545">
        <v>2164</v>
      </c>
      <c r="I11" s="545"/>
      <c r="J11" s="545">
        <v>4489</v>
      </c>
      <c r="K11" s="545">
        <v>2344</v>
      </c>
      <c r="L11" s="545">
        <v>2145</v>
      </c>
      <c r="M11" s="545"/>
      <c r="N11" s="545">
        <v>5388</v>
      </c>
      <c r="O11" s="545">
        <v>2714</v>
      </c>
      <c r="P11" s="545">
        <v>2674</v>
      </c>
      <c r="Q11" s="545"/>
      <c r="R11" s="545">
        <v>4660</v>
      </c>
      <c r="S11" s="545">
        <v>2354</v>
      </c>
      <c r="T11" s="545">
        <v>2306</v>
      </c>
      <c r="U11" s="545"/>
      <c r="V11" s="545">
        <v>4439</v>
      </c>
      <c r="W11" s="545">
        <v>2277</v>
      </c>
      <c r="X11" s="545">
        <v>2162</v>
      </c>
      <c r="Y11" s="545"/>
      <c r="Z11" s="545">
        <v>4613</v>
      </c>
      <c r="AA11" s="545">
        <v>2364</v>
      </c>
      <c r="AB11" s="545">
        <v>2249</v>
      </c>
    </row>
    <row r="12" spans="1:29" x14ac:dyDescent="0.2">
      <c r="A12" s="54" t="s">
        <v>61</v>
      </c>
      <c r="B12" s="544">
        <f t="shared" ref="B12:C37" si="0">+F12+J12+N12+R12+V12+Z12</f>
        <v>26929</v>
      </c>
      <c r="C12" s="544">
        <f t="shared" si="0"/>
        <v>13665</v>
      </c>
      <c r="D12" s="544">
        <f t="shared" ref="D12:D37" si="1">+B12-C12</f>
        <v>13264</v>
      </c>
      <c r="E12" s="545"/>
      <c r="F12" s="545">
        <v>4145</v>
      </c>
      <c r="G12" s="545">
        <v>2082</v>
      </c>
      <c r="H12" s="545">
        <v>2063</v>
      </c>
      <c r="I12" s="545"/>
      <c r="J12" s="545">
        <v>4155</v>
      </c>
      <c r="K12" s="545">
        <v>2138</v>
      </c>
      <c r="L12" s="545">
        <v>2017</v>
      </c>
      <c r="M12" s="545"/>
      <c r="N12" s="545">
        <v>5144</v>
      </c>
      <c r="O12" s="545">
        <v>2620</v>
      </c>
      <c r="P12" s="545">
        <v>2524</v>
      </c>
      <c r="Q12" s="545"/>
      <c r="R12" s="545">
        <v>4601</v>
      </c>
      <c r="S12" s="545">
        <v>2320</v>
      </c>
      <c r="T12" s="545">
        <v>2281</v>
      </c>
      <c r="U12" s="545"/>
      <c r="V12" s="545">
        <v>4406</v>
      </c>
      <c r="W12" s="545">
        <v>2235</v>
      </c>
      <c r="X12" s="545">
        <v>2171</v>
      </c>
      <c r="Y12" s="545"/>
      <c r="Z12" s="545">
        <v>4478</v>
      </c>
      <c r="AA12" s="545">
        <v>2270</v>
      </c>
      <c r="AB12" s="545">
        <v>2208</v>
      </c>
    </row>
    <row r="13" spans="1:29" x14ac:dyDescent="0.2">
      <c r="A13" s="54" t="s">
        <v>31</v>
      </c>
      <c r="B13" s="544">
        <f t="shared" si="0"/>
        <v>24974</v>
      </c>
      <c r="C13" s="544">
        <f t="shared" si="0"/>
        <v>12874</v>
      </c>
      <c r="D13" s="544">
        <f t="shared" si="1"/>
        <v>12100</v>
      </c>
      <c r="E13" s="545"/>
      <c r="F13" s="545">
        <v>3850</v>
      </c>
      <c r="G13" s="545">
        <v>2011</v>
      </c>
      <c r="H13" s="545">
        <v>1839</v>
      </c>
      <c r="I13" s="545"/>
      <c r="J13" s="545">
        <v>4012</v>
      </c>
      <c r="K13" s="545">
        <v>2048</v>
      </c>
      <c r="L13" s="545">
        <v>1964</v>
      </c>
      <c r="M13" s="545"/>
      <c r="N13" s="545">
        <v>4808</v>
      </c>
      <c r="O13" s="545">
        <v>2520</v>
      </c>
      <c r="P13" s="545">
        <v>2288</v>
      </c>
      <c r="Q13" s="545"/>
      <c r="R13" s="545">
        <v>4291</v>
      </c>
      <c r="S13" s="545">
        <v>2220</v>
      </c>
      <c r="T13" s="545">
        <v>2071</v>
      </c>
      <c r="U13" s="545"/>
      <c r="V13" s="545">
        <v>4033</v>
      </c>
      <c r="W13" s="545">
        <v>2042</v>
      </c>
      <c r="X13" s="545">
        <v>1991</v>
      </c>
      <c r="Y13" s="545"/>
      <c r="Z13" s="545">
        <v>3980</v>
      </c>
      <c r="AA13" s="545">
        <v>2033</v>
      </c>
      <c r="AB13" s="545">
        <v>1947</v>
      </c>
    </row>
    <row r="14" spans="1:29" x14ac:dyDescent="0.2">
      <c r="A14" s="54" t="s">
        <v>62</v>
      </c>
      <c r="B14" s="544">
        <f t="shared" si="0"/>
        <v>26264</v>
      </c>
      <c r="C14" s="544">
        <f t="shared" si="0"/>
        <v>13374</v>
      </c>
      <c r="D14" s="544">
        <f t="shared" si="1"/>
        <v>12890</v>
      </c>
      <c r="E14" s="545"/>
      <c r="F14" s="545">
        <v>4009</v>
      </c>
      <c r="G14" s="545">
        <v>2039</v>
      </c>
      <c r="H14" s="545">
        <v>1970</v>
      </c>
      <c r="I14" s="545"/>
      <c r="J14" s="545">
        <v>4226</v>
      </c>
      <c r="K14" s="545">
        <v>2127</v>
      </c>
      <c r="L14" s="545">
        <v>2099</v>
      </c>
      <c r="M14" s="545"/>
      <c r="N14" s="545">
        <v>5053</v>
      </c>
      <c r="O14" s="545">
        <v>2618</v>
      </c>
      <c r="P14" s="545">
        <v>2435</v>
      </c>
      <c r="Q14" s="545"/>
      <c r="R14" s="545">
        <v>4539</v>
      </c>
      <c r="S14" s="545">
        <v>2320</v>
      </c>
      <c r="T14" s="545">
        <v>2219</v>
      </c>
      <c r="U14" s="545"/>
      <c r="V14" s="545">
        <v>4176</v>
      </c>
      <c r="W14" s="545">
        <v>2101</v>
      </c>
      <c r="X14" s="545">
        <v>2075</v>
      </c>
      <c r="Y14" s="545"/>
      <c r="Z14" s="545">
        <v>4261</v>
      </c>
      <c r="AA14" s="545">
        <v>2169</v>
      </c>
      <c r="AB14" s="545">
        <v>2092</v>
      </c>
    </row>
    <row r="15" spans="1:29" x14ac:dyDescent="0.2">
      <c r="A15" s="54" t="s">
        <v>63</v>
      </c>
      <c r="B15" s="544">
        <f t="shared" si="0"/>
        <v>6261</v>
      </c>
      <c r="C15" s="544">
        <f t="shared" si="0"/>
        <v>3249</v>
      </c>
      <c r="D15" s="544">
        <f t="shared" si="1"/>
        <v>3012</v>
      </c>
      <c r="E15" s="546"/>
      <c r="F15" s="546">
        <v>948</v>
      </c>
      <c r="G15" s="546">
        <v>485</v>
      </c>
      <c r="H15" s="546">
        <v>463</v>
      </c>
      <c r="I15" s="546"/>
      <c r="J15" s="545">
        <v>999</v>
      </c>
      <c r="K15" s="545">
        <v>499</v>
      </c>
      <c r="L15" s="545">
        <v>500</v>
      </c>
      <c r="M15" s="545"/>
      <c r="N15" s="545">
        <v>1161</v>
      </c>
      <c r="O15" s="545">
        <v>610</v>
      </c>
      <c r="P15" s="545">
        <v>551</v>
      </c>
      <c r="Q15" s="545"/>
      <c r="R15" s="545">
        <v>1120</v>
      </c>
      <c r="S15" s="545">
        <v>561</v>
      </c>
      <c r="T15" s="545">
        <v>559</v>
      </c>
      <c r="U15" s="545"/>
      <c r="V15" s="545">
        <v>1003</v>
      </c>
      <c r="W15" s="545">
        <v>543</v>
      </c>
      <c r="X15" s="545">
        <v>460</v>
      </c>
      <c r="Y15" s="545"/>
      <c r="Z15" s="545">
        <v>1030</v>
      </c>
      <c r="AA15" s="545">
        <v>551</v>
      </c>
      <c r="AB15" s="545">
        <v>479</v>
      </c>
    </row>
    <row r="16" spans="1:29" x14ac:dyDescent="0.2">
      <c r="A16" s="54" t="s">
        <v>64</v>
      </c>
      <c r="B16" s="544">
        <f t="shared" si="0"/>
        <v>15074</v>
      </c>
      <c r="C16" s="544">
        <f t="shared" si="0"/>
        <v>7670</v>
      </c>
      <c r="D16" s="544">
        <f t="shared" si="1"/>
        <v>7404</v>
      </c>
      <c r="E16" s="546"/>
      <c r="F16" s="546">
        <v>2455</v>
      </c>
      <c r="G16" s="546">
        <v>1229</v>
      </c>
      <c r="H16" s="546">
        <v>1226</v>
      </c>
      <c r="I16" s="546"/>
      <c r="J16" s="546">
        <v>2187</v>
      </c>
      <c r="K16" s="546">
        <v>1118</v>
      </c>
      <c r="L16" s="546">
        <v>1069</v>
      </c>
      <c r="M16" s="546"/>
      <c r="N16" s="546">
        <v>2818</v>
      </c>
      <c r="O16" s="546">
        <v>1469</v>
      </c>
      <c r="P16" s="546">
        <v>1349</v>
      </c>
      <c r="Q16" s="546"/>
      <c r="R16" s="546">
        <v>2646</v>
      </c>
      <c r="S16" s="546">
        <v>1339</v>
      </c>
      <c r="T16" s="546">
        <v>1307</v>
      </c>
      <c r="U16" s="546"/>
      <c r="V16" s="546">
        <v>2428</v>
      </c>
      <c r="W16" s="546">
        <v>1196</v>
      </c>
      <c r="X16" s="546">
        <v>1232</v>
      </c>
      <c r="Y16" s="546"/>
      <c r="Z16" s="546">
        <v>2540</v>
      </c>
      <c r="AA16" s="546">
        <v>1319</v>
      </c>
      <c r="AB16" s="546">
        <v>1221</v>
      </c>
    </row>
    <row r="17" spans="1:28" x14ac:dyDescent="0.2">
      <c r="A17" s="54" t="s">
        <v>84</v>
      </c>
      <c r="B17" s="544">
        <f t="shared" si="0"/>
        <v>3643</v>
      </c>
      <c r="C17" s="544">
        <f t="shared" si="0"/>
        <v>1860</v>
      </c>
      <c r="D17" s="544">
        <f t="shared" si="1"/>
        <v>1783</v>
      </c>
      <c r="E17" s="546"/>
      <c r="F17" s="546">
        <v>557</v>
      </c>
      <c r="G17" s="546">
        <v>292</v>
      </c>
      <c r="H17" s="546">
        <v>265</v>
      </c>
      <c r="I17" s="546"/>
      <c r="J17" s="546">
        <v>564</v>
      </c>
      <c r="K17" s="546">
        <v>283</v>
      </c>
      <c r="L17" s="546">
        <v>281</v>
      </c>
      <c r="M17" s="546"/>
      <c r="N17" s="546">
        <v>690</v>
      </c>
      <c r="O17" s="546">
        <v>347</v>
      </c>
      <c r="P17" s="546">
        <v>343</v>
      </c>
      <c r="Q17" s="546"/>
      <c r="R17" s="546">
        <v>621</v>
      </c>
      <c r="S17" s="546">
        <v>295</v>
      </c>
      <c r="T17" s="546">
        <v>326</v>
      </c>
      <c r="U17" s="546"/>
      <c r="V17" s="546">
        <v>572</v>
      </c>
      <c r="W17" s="546">
        <v>301</v>
      </c>
      <c r="X17" s="546">
        <v>271</v>
      </c>
      <c r="Y17" s="546"/>
      <c r="Z17" s="546">
        <v>639</v>
      </c>
      <c r="AA17" s="546">
        <v>342</v>
      </c>
      <c r="AB17" s="546">
        <v>297</v>
      </c>
    </row>
    <row r="18" spans="1:28" x14ac:dyDescent="0.2">
      <c r="A18" s="54" t="s">
        <v>55</v>
      </c>
      <c r="B18" s="544">
        <f t="shared" si="0"/>
        <v>41248</v>
      </c>
      <c r="C18" s="544">
        <f t="shared" si="0"/>
        <v>21225</v>
      </c>
      <c r="D18" s="544">
        <f t="shared" si="1"/>
        <v>20023</v>
      </c>
      <c r="E18" s="546"/>
      <c r="F18" s="546">
        <v>6435</v>
      </c>
      <c r="G18" s="546">
        <v>3311</v>
      </c>
      <c r="H18" s="546">
        <v>3124</v>
      </c>
      <c r="I18" s="546"/>
      <c r="J18" s="546">
        <v>6559</v>
      </c>
      <c r="K18" s="546">
        <v>3346</v>
      </c>
      <c r="L18" s="546">
        <v>3213</v>
      </c>
      <c r="M18" s="546"/>
      <c r="N18" s="546">
        <v>7737</v>
      </c>
      <c r="O18" s="546">
        <v>4019</v>
      </c>
      <c r="P18" s="546">
        <v>3718</v>
      </c>
      <c r="Q18" s="546"/>
      <c r="R18" s="546">
        <v>6873</v>
      </c>
      <c r="S18" s="546">
        <v>3529</v>
      </c>
      <c r="T18" s="546">
        <v>3344</v>
      </c>
      <c r="U18" s="546"/>
      <c r="V18" s="546">
        <v>6800</v>
      </c>
      <c r="W18" s="546">
        <v>3521</v>
      </c>
      <c r="X18" s="546">
        <v>3279</v>
      </c>
      <c r="Y18" s="546"/>
      <c r="Z18" s="546">
        <v>6844</v>
      </c>
      <c r="AA18" s="546">
        <v>3499</v>
      </c>
      <c r="AB18" s="546">
        <v>3345</v>
      </c>
    </row>
    <row r="19" spans="1:28" x14ac:dyDescent="0.2">
      <c r="A19" s="54" t="s">
        <v>65</v>
      </c>
      <c r="B19" s="544">
        <f t="shared" si="0"/>
        <v>18776</v>
      </c>
      <c r="C19" s="544">
        <f t="shared" si="0"/>
        <v>9642</v>
      </c>
      <c r="D19" s="544">
        <f t="shared" si="1"/>
        <v>9134</v>
      </c>
      <c r="E19" s="545"/>
      <c r="F19" s="545">
        <v>2931</v>
      </c>
      <c r="G19" s="545">
        <v>1488</v>
      </c>
      <c r="H19" s="545">
        <v>1443</v>
      </c>
      <c r="I19" s="545"/>
      <c r="J19" s="545">
        <v>3052</v>
      </c>
      <c r="K19" s="545">
        <v>1619</v>
      </c>
      <c r="L19" s="545">
        <v>1433</v>
      </c>
      <c r="M19" s="545"/>
      <c r="N19" s="545">
        <v>3473</v>
      </c>
      <c r="O19" s="545">
        <v>1766</v>
      </c>
      <c r="P19" s="545">
        <v>1707</v>
      </c>
      <c r="Q19" s="545"/>
      <c r="R19" s="545">
        <v>3200</v>
      </c>
      <c r="S19" s="545">
        <v>1595</v>
      </c>
      <c r="T19" s="545">
        <v>1605</v>
      </c>
      <c r="U19" s="545"/>
      <c r="V19" s="545">
        <v>3026</v>
      </c>
      <c r="W19" s="545">
        <v>1584</v>
      </c>
      <c r="X19" s="545">
        <v>1442</v>
      </c>
      <c r="Y19" s="545"/>
      <c r="Z19" s="545">
        <v>3094</v>
      </c>
      <c r="AA19" s="545">
        <v>1590</v>
      </c>
      <c r="AB19" s="545">
        <v>1504</v>
      </c>
    </row>
    <row r="20" spans="1:28" x14ac:dyDescent="0.2">
      <c r="A20" s="54" t="s">
        <v>66</v>
      </c>
      <c r="B20" s="544">
        <f t="shared" si="0"/>
        <v>27722</v>
      </c>
      <c r="C20" s="544">
        <f t="shared" si="0"/>
        <v>14341</v>
      </c>
      <c r="D20" s="544">
        <f t="shared" si="1"/>
        <v>13381</v>
      </c>
      <c r="E20" s="546"/>
      <c r="F20" s="546">
        <v>4486</v>
      </c>
      <c r="G20" s="546">
        <v>2273</v>
      </c>
      <c r="H20" s="546">
        <v>2213</v>
      </c>
      <c r="I20" s="546"/>
      <c r="J20" s="546">
        <v>4536</v>
      </c>
      <c r="K20" s="546">
        <v>2336</v>
      </c>
      <c r="L20" s="546">
        <v>2200</v>
      </c>
      <c r="M20" s="546"/>
      <c r="N20" s="546">
        <v>5223</v>
      </c>
      <c r="O20" s="546">
        <v>2715</v>
      </c>
      <c r="P20" s="546">
        <v>2508</v>
      </c>
      <c r="Q20" s="546"/>
      <c r="R20" s="546">
        <v>4803</v>
      </c>
      <c r="S20" s="546">
        <v>2482</v>
      </c>
      <c r="T20" s="546">
        <v>2321</v>
      </c>
      <c r="U20" s="546"/>
      <c r="V20" s="546">
        <v>4365</v>
      </c>
      <c r="W20" s="546">
        <v>2287</v>
      </c>
      <c r="X20" s="546">
        <v>2078</v>
      </c>
      <c r="Y20" s="546"/>
      <c r="Z20" s="546">
        <v>4309</v>
      </c>
      <c r="AA20" s="546">
        <v>2248</v>
      </c>
      <c r="AB20" s="546">
        <v>2061</v>
      </c>
    </row>
    <row r="21" spans="1:28" x14ac:dyDescent="0.2">
      <c r="A21" s="54" t="s">
        <v>67</v>
      </c>
      <c r="B21" s="544">
        <f t="shared" si="0"/>
        <v>9274</v>
      </c>
      <c r="C21" s="544">
        <f t="shared" si="0"/>
        <v>4878</v>
      </c>
      <c r="D21" s="544">
        <f t="shared" si="1"/>
        <v>4396</v>
      </c>
      <c r="E21" s="546"/>
      <c r="F21" s="546">
        <v>1575</v>
      </c>
      <c r="G21" s="546">
        <v>818</v>
      </c>
      <c r="H21" s="546">
        <v>757</v>
      </c>
      <c r="I21" s="546"/>
      <c r="J21" s="546">
        <v>1422</v>
      </c>
      <c r="K21" s="546">
        <v>733</v>
      </c>
      <c r="L21" s="546">
        <v>689</v>
      </c>
      <c r="M21" s="546"/>
      <c r="N21" s="546">
        <v>1726</v>
      </c>
      <c r="O21" s="546">
        <v>924</v>
      </c>
      <c r="P21" s="546">
        <v>802</v>
      </c>
      <c r="Q21" s="546"/>
      <c r="R21" s="546">
        <v>1548</v>
      </c>
      <c r="S21" s="546">
        <v>797</v>
      </c>
      <c r="T21" s="546">
        <v>751</v>
      </c>
      <c r="U21" s="546"/>
      <c r="V21" s="546">
        <v>1445</v>
      </c>
      <c r="W21" s="546">
        <v>770</v>
      </c>
      <c r="X21" s="546">
        <v>675</v>
      </c>
      <c r="Y21" s="546"/>
      <c r="Z21" s="546">
        <v>1558</v>
      </c>
      <c r="AA21" s="546">
        <v>836</v>
      </c>
      <c r="AB21" s="546">
        <v>722</v>
      </c>
    </row>
    <row r="22" spans="1:28" x14ac:dyDescent="0.2">
      <c r="A22" s="53" t="s">
        <v>32</v>
      </c>
      <c r="B22" s="544">
        <f t="shared" si="0"/>
        <v>36841</v>
      </c>
      <c r="C22" s="544">
        <f t="shared" si="0"/>
        <v>19045</v>
      </c>
      <c r="D22" s="544">
        <f t="shared" si="1"/>
        <v>17796</v>
      </c>
      <c r="E22" s="544"/>
      <c r="F22" s="545">
        <v>5615</v>
      </c>
      <c r="G22" s="545">
        <v>2878</v>
      </c>
      <c r="H22" s="545">
        <v>2737</v>
      </c>
      <c r="I22" s="544"/>
      <c r="J22" s="545">
        <v>5609</v>
      </c>
      <c r="K22" s="545">
        <v>2867</v>
      </c>
      <c r="L22" s="545">
        <v>2742</v>
      </c>
      <c r="M22" s="544"/>
      <c r="N22" s="545">
        <v>7328</v>
      </c>
      <c r="O22" s="545">
        <v>3783</v>
      </c>
      <c r="P22" s="545">
        <v>3545</v>
      </c>
      <c r="Q22" s="544"/>
      <c r="R22" s="545">
        <v>6116</v>
      </c>
      <c r="S22" s="545">
        <v>3166</v>
      </c>
      <c r="T22" s="545">
        <v>2950</v>
      </c>
      <c r="U22" s="544"/>
      <c r="V22" s="545">
        <v>6123</v>
      </c>
      <c r="W22" s="545">
        <v>3218</v>
      </c>
      <c r="X22" s="545">
        <v>2905</v>
      </c>
      <c r="Y22" s="544"/>
      <c r="Z22" s="545">
        <v>6050</v>
      </c>
      <c r="AA22" s="545">
        <v>3133</v>
      </c>
      <c r="AB22" s="545">
        <v>2917</v>
      </c>
    </row>
    <row r="23" spans="1:28" x14ac:dyDescent="0.2">
      <c r="A23" s="54" t="s">
        <v>68</v>
      </c>
      <c r="B23" s="544">
        <f t="shared" si="0"/>
        <v>9797</v>
      </c>
      <c r="C23" s="544">
        <f t="shared" si="0"/>
        <v>4987</v>
      </c>
      <c r="D23" s="544">
        <f t="shared" si="1"/>
        <v>4810</v>
      </c>
      <c r="E23" s="544"/>
      <c r="F23" s="544">
        <v>1488</v>
      </c>
      <c r="G23" s="544">
        <v>763</v>
      </c>
      <c r="H23" s="544">
        <v>725</v>
      </c>
      <c r="I23" s="544"/>
      <c r="J23" s="544">
        <v>1558</v>
      </c>
      <c r="K23" s="544">
        <v>795</v>
      </c>
      <c r="L23" s="544">
        <v>763</v>
      </c>
      <c r="M23" s="544"/>
      <c r="N23" s="544">
        <v>1858</v>
      </c>
      <c r="O23" s="544">
        <v>961</v>
      </c>
      <c r="P23" s="544">
        <v>897</v>
      </c>
      <c r="Q23" s="544"/>
      <c r="R23" s="544">
        <v>1719</v>
      </c>
      <c r="S23" s="544">
        <v>877</v>
      </c>
      <c r="T23" s="544">
        <v>842</v>
      </c>
      <c r="U23" s="544"/>
      <c r="V23" s="544">
        <v>1575</v>
      </c>
      <c r="W23" s="544">
        <v>819</v>
      </c>
      <c r="X23" s="544">
        <v>756</v>
      </c>
      <c r="Y23" s="544"/>
      <c r="Z23" s="544">
        <v>1599</v>
      </c>
      <c r="AA23" s="544">
        <v>772</v>
      </c>
      <c r="AB23" s="544">
        <v>827</v>
      </c>
    </row>
    <row r="24" spans="1:28" x14ac:dyDescent="0.2">
      <c r="A24" s="54" t="s">
        <v>33</v>
      </c>
      <c r="B24" s="544">
        <f t="shared" si="0"/>
        <v>34246</v>
      </c>
      <c r="C24" s="544">
        <f t="shared" si="0"/>
        <v>17337</v>
      </c>
      <c r="D24" s="544">
        <f t="shared" si="1"/>
        <v>16909</v>
      </c>
      <c r="E24" s="544"/>
      <c r="F24" s="544">
        <v>5327</v>
      </c>
      <c r="G24" s="544">
        <v>2697</v>
      </c>
      <c r="H24" s="544">
        <v>2630</v>
      </c>
      <c r="I24" s="544"/>
      <c r="J24" s="544">
        <v>5392</v>
      </c>
      <c r="K24" s="544">
        <v>2771</v>
      </c>
      <c r="L24" s="544">
        <v>2621</v>
      </c>
      <c r="M24" s="544"/>
      <c r="N24" s="544">
        <v>6483</v>
      </c>
      <c r="O24" s="544">
        <v>3251</v>
      </c>
      <c r="P24" s="544">
        <v>3232</v>
      </c>
      <c r="Q24" s="544"/>
      <c r="R24" s="544">
        <v>5765</v>
      </c>
      <c r="S24" s="544">
        <v>2947</v>
      </c>
      <c r="T24" s="544">
        <v>2818</v>
      </c>
      <c r="U24" s="544"/>
      <c r="V24" s="544">
        <v>5495</v>
      </c>
      <c r="W24" s="544">
        <v>2779</v>
      </c>
      <c r="X24" s="544">
        <v>2716</v>
      </c>
      <c r="Y24" s="544"/>
      <c r="Z24" s="544">
        <v>5784</v>
      </c>
      <c r="AA24" s="544">
        <v>2892</v>
      </c>
      <c r="AB24" s="544">
        <v>2892</v>
      </c>
    </row>
    <row r="25" spans="1:28" x14ac:dyDescent="0.2">
      <c r="A25" s="54" t="s">
        <v>218</v>
      </c>
      <c r="B25" s="544">
        <f t="shared" si="0"/>
        <v>8589</v>
      </c>
      <c r="C25" s="544">
        <f t="shared" si="0"/>
        <v>4432</v>
      </c>
      <c r="D25" s="544">
        <f t="shared" si="1"/>
        <v>4157</v>
      </c>
      <c r="E25" s="544"/>
      <c r="F25" s="544">
        <v>1304</v>
      </c>
      <c r="G25" s="544">
        <v>707</v>
      </c>
      <c r="H25" s="544">
        <v>597</v>
      </c>
      <c r="I25" s="544"/>
      <c r="J25" s="544">
        <v>1322</v>
      </c>
      <c r="K25" s="544">
        <v>687</v>
      </c>
      <c r="L25" s="544">
        <v>635</v>
      </c>
      <c r="M25" s="544"/>
      <c r="N25" s="544">
        <v>1639</v>
      </c>
      <c r="O25" s="544">
        <v>858</v>
      </c>
      <c r="P25" s="544">
        <v>781</v>
      </c>
      <c r="Q25" s="544"/>
      <c r="R25" s="544">
        <v>1571</v>
      </c>
      <c r="S25" s="544">
        <v>781</v>
      </c>
      <c r="T25" s="544">
        <v>790</v>
      </c>
      <c r="U25" s="544"/>
      <c r="V25" s="544">
        <v>1391</v>
      </c>
      <c r="W25" s="544">
        <v>714</v>
      </c>
      <c r="X25" s="544">
        <v>677</v>
      </c>
      <c r="Y25" s="544"/>
      <c r="Z25" s="544">
        <v>1362</v>
      </c>
      <c r="AA25" s="544">
        <v>685</v>
      </c>
      <c r="AB25" s="544">
        <v>677</v>
      </c>
    </row>
    <row r="26" spans="1:28" x14ac:dyDescent="0.2">
      <c r="A26" s="54" t="s">
        <v>56</v>
      </c>
      <c r="B26" s="544">
        <f t="shared" si="0"/>
        <v>13081</v>
      </c>
      <c r="C26" s="544">
        <f t="shared" si="0"/>
        <v>6743</v>
      </c>
      <c r="D26" s="544">
        <f t="shared" si="1"/>
        <v>6338</v>
      </c>
      <c r="E26" s="544"/>
      <c r="F26" s="544">
        <v>2082</v>
      </c>
      <c r="G26" s="544">
        <v>1044</v>
      </c>
      <c r="H26" s="544">
        <v>1038</v>
      </c>
      <c r="I26" s="544"/>
      <c r="J26" s="544">
        <v>2024</v>
      </c>
      <c r="K26" s="544">
        <v>1031</v>
      </c>
      <c r="L26" s="544">
        <v>993</v>
      </c>
      <c r="M26" s="544"/>
      <c r="N26" s="544">
        <v>2464</v>
      </c>
      <c r="O26" s="544">
        <v>1274</v>
      </c>
      <c r="P26" s="544">
        <v>1190</v>
      </c>
      <c r="Q26" s="544"/>
      <c r="R26" s="544">
        <v>2317</v>
      </c>
      <c r="S26" s="544">
        <v>1193</v>
      </c>
      <c r="T26" s="544">
        <v>1124</v>
      </c>
      <c r="U26" s="544"/>
      <c r="V26" s="544">
        <v>2051</v>
      </c>
      <c r="W26" s="544">
        <v>1080</v>
      </c>
      <c r="X26" s="544">
        <v>971</v>
      </c>
      <c r="Y26" s="544"/>
      <c r="Z26" s="544">
        <v>2143</v>
      </c>
      <c r="AA26" s="544">
        <v>1121</v>
      </c>
      <c r="AB26" s="544">
        <v>1022</v>
      </c>
    </row>
    <row r="27" spans="1:28" x14ac:dyDescent="0.2">
      <c r="A27" s="54" t="s">
        <v>70</v>
      </c>
      <c r="B27" s="544">
        <f t="shared" si="0"/>
        <v>7498</v>
      </c>
      <c r="C27" s="544">
        <f t="shared" si="0"/>
        <v>3856</v>
      </c>
      <c r="D27" s="544">
        <f t="shared" si="1"/>
        <v>3642</v>
      </c>
      <c r="E27" s="544"/>
      <c r="F27" s="544">
        <v>1202</v>
      </c>
      <c r="G27" s="544">
        <v>608</v>
      </c>
      <c r="H27" s="544">
        <v>594</v>
      </c>
      <c r="I27" s="544"/>
      <c r="J27" s="544">
        <v>1136</v>
      </c>
      <c r="K27" s="544">
        <v>577</v>
      </c>
      <c r="L27" s="544">
        <v>559</v>
      </c>
      <c r="M27" s="544"/>
      <c r="N27" s="544">
        <v>1319</v>
      </c>
      <c r="O27" s="544">
        <v>648</v>
      </c>
      <c r="P27" s="544">
        <v>671</v>
      </c>
      <c r="Q27" s="544"/>
      <c r="R27" s="544">
        <v>1381</v>
      </c>
      <c r="S27" s="544">
        <v>729</v>
      </c>
      <c r="T27" s="544">
        <v>652</v>
      </c>
      <c r="U27" s="544"/>
      <c r="V27" s="544">
        <v>1208</v>
      </c>
      <c r="W27" s="544">
        <v>628</v>
      </c>
      <c r="X27" s="544">
        <v>580</v>
      </c>
      <c r="Y27" s="544"/>
      <c r="Z27" s="544">
        <v>1252</v>
      </c>
      <c r="AA27" s="544">
        <v>666</v>
      </c>
      <c r="AB27" s="544">
        <v>586</v>
      </c>
    </row>
    <row r="28" spans="1:28" x14ac:dyDescent="0.2">
      <c r="A28" s="54" t="s">
        <v>71</v>
      </c>
      <c r="B28" s="544">
        <f t="shared" si="0"/>
        <v>11446</v>
      </c>
      <c r="C28" s="544">
        <f t="shared" si="0"/>
        <v>5902</v>
      </c>
      <c r="D28" s="544">
        <f t="shared" si="1"/>
        <v>5544</v>
      </c>
      <c r="E28" s="544"/>
      <c r="F28" s="544">
        <v>1818</v>
      </c>
      <c r="G28" s="544">
        <v>922</v>
      </c>
      <c r="H28" s="544">
        <v>896</v>
      </c>
      <c r="I28" s="544"/>
      <c r="J28" s="544">
        <v>1824</v>
      </c>
      <c r="K28" s="544">
        <v>917</v>
      </c>
      <c r="L28" s="544">
        <v>907</v>
      </c>
      <c r="M28" s="544"/>
      <c r="N28" s="544">
        <v>2043</v>
      </c>
      <c r="O28" s="544">
        <v>1073</v>
      </c>
      <c r="P28" s="544">
        <v>970</v>
      </c>
      <c r="Q28" s="544"/>
      <c r="R28" s="544">
        <v>2059</v>
      </c>
      <c r="S28" s="544">
        <v>1030</v>
      </c>
      <c r="T28" s="544">
        <v>1029</v>
      </c>
      <c r="U28" s="544"/>
      <c r="V28" s="544">
        <v>1812</v>
      </c>
      <c r="W28" s="544">
        <v>938</v>
      </c>
      <c r="X28" s="544">
        <v>874</v>
      </c>
      <c r="Y28" s="544"/>
      <c r="Z28" s="544">
        <v>1890</v>
      </c>
      <c r="AA28" s="544">
        <v>1022</v>
      </c>
      <c r="AB28" s="544">
        <v>868</v>
      </c>
    </row>
    <row r="29" spans="1:28" x14ac:dyDescent="0.2">
      <c r="A29" s="54" t="s">
        <v>57</v>
      </c>
      <c r="B29" s="544">
        <f t="shared" si="0"/>
        <v>6998</v>
      </c>
      <c r="C29" s="544">
        <f t="shared" si="0"/>
        <v>3575</v>
      </c>
      <c r="D29" s="544">
        <f t="shared" si="1"/>
        <v>3423</v>
      </c>
      <c r="E29" s="544"/>
      <c r="F29" s="544">
        <v>1085</v>
      </c>
      <c r="G29" s="544">
        <v>548</v>
      </c>
      <c r="H29" s="544">
        <v>537</v>
      </c>
      <c r="I29" s="544"/>
      <c r="J29" s="544">
        <v>1112</v>
      </c>
      <c r="K29" s="544">
        <v>580</v>
      </c>
      <c r="L29" s="544">
        <v>532</v>
      </c>
      <c r="M29" s="544"/>
      <c r="N29" s="544">
        <v>1356</v>
      </c>
      <c r="O29" s="544">
        <v>699</v>
      </c>
      <c r="P29" s="544">
        <v>657</v>
      </c>
      <c r="Q29" s="544"/>
      <c r="R29" s="544">
        <v>1218</v>
      </c>
      <c r="S29" s="544">
        <v>604</v>
      </c>
      <c r="T29" s="544">
        <v>614</v>
      </c>
      <c r="U29" s="544"/>
      <c r="V29" s="544">
        <v>1072</v>
      </c>
      <c r="W29" s="544">
        <v>551</v>
      </c>
      <c r="X29" s="544">
        <v>521</v>
      </c>
      <c r="Y29" s="544"/>
      <c r="Z29" s="544">
        <v>1155</v>
      </c>
      <c r="AA29" s="544">
        <v>593</v>
      </c>
      <c r="AB29" s="544">
        <v>562</v>
      </c>
    </row>
    <row r="30" spans="1:28" x14ac:dyDescent="0.2">
      <c r="A30" s="54" t="s">
        <v>58</v>
      </c>
      <c r="B30" s="544">
        <f t="shared" si="0"/>
        <v>14541</v>
      </c>
      <c r="C30" s="544">
        <f t="shared" si="0"/>
        <v>7508</v>
      </c>
      <c r="D30" s="544">
        <f t="shared" si="1"/>
        <v>7033</v>
      </c>
      <c r="E30" s="544"/>
      <c r="F30" s="544">
        <v>2276</v>
      </c>
      <c r="G30" s="544">
        <v>1194</v>
      </c>
      <c r="H30" s="544">
        <v>1082</v>
      </c>
      <c r="I30" s="544"/>
      <c r="J30" s="544">
        <v>2300</v>
      </c>
      <c r="K30" s="544">
        <v>1184</v>
      </c>
      <c r="L30" s="544">
        <v>1116</v>
      </c>
      <c r="M30" s="544"/>
      <c r="N30" s="544">
        <v>2846</v>
      </c>
      <c r="O30" s="544">
        <v>1503</v>
      </c>
      <c r="P30" s="544">
        <v>1343</v>
      </c>
      <c r="Q30" s="544"/>
      <c r="R30" s="544">
        <v>2533</v>
      </c>
      <c r="S30" s="544">
        <v>1317</v>
      </c>
      <c r="T30" s="544">
        <v>1216</v>
      </c>
      <c r="U30" s="544"/>
      <c r="V30" s="544">
        <v>2232</v>
      </c>
      <c r="W30" s="544">
        <v>1125</v>
      </c>
      <c r="X30" s="544">
        <v>1107</v>
      </c>
      <c r="Y30" s="544"/>
      <c r="Z30" s="544">
        <v>2354</v>
      </c>
      <c r="AA30" s="544">
        <v>1185</v>
      </c>
      <c r="AB30" s="544">
        <v>1169</v>
      </c>
    </row>
    <row r="31" spans="1:28" x14ac:dyDescent="0.2">
      <c r="A31" s="54" t="s">
        <v>59</v>
      </c>
      <c r="B31" s="544">
        <f t="shared" si="0"/>
        <v>14616</v>
      </c>
      <c r="C31" s="544">
        <f t="shared" si="0"/>
        <v>7625</v>
      </c>
      <c r="D31" s="544">
        <f t="shared" si="1"/>
        <v>6991</v>
      </c>
      <c r="E31" s="544"/>
      <c r="F31" s="544">
        <v>2228</v>
      </c>
      <c r="G31" s="544">
        <v>1164</v>
      </c>
      <c r="H31" s="544">
        <v>1064</v>
      </c>
      <c r="I31" s="544"/>
      <c r="J31" s="544">
        <v>2189</v>
      </c>
      <c r="K31" s="544">
        <v>1131</v>
      </c>
      <c r="L31" s="544">
        <v>1058</v>
      </c>
      <c r="M31" s="544"/>
      <c r="N31" s="544">
        <v>2953</v>
      </c>
      <c r="O31" s="544">
        <v>1547</v>
      </c>
      <c r="P31" s="544">
        <v>1406</v>
      </c>
      <c r="Q31" s="544"/>
      <c r="R31" s="544">
        <v>2633</v>
      </c>
      <c r="S31" s="544">
        <v>1344</v>
      </c>
      <c r="T31" s="544">
        <v>1289</v>
      </c>
      <c r="U31" s="544"/>
      <c r="V31" s="544">
        <v>2269</v>
      </c>
      <c r="W31" s="544">
        <v>1214</v>
      </c>
      <c r="X31" s="544">
        <v>1055</v>
      </c>
      <c r="Y31" s="544"/>
      <c r="Z31" s="544">
        <v>2344</v>
      </c>
      <c r="AA31" s="544">
        <v>1225</v>
      </c>
      <c r="AB31" s="544">
        <v>1119</v>
      </c>
    </row>
    <row r="32" spans="1:28" x14ac:dyDescent="0.2">
      <c r="A32" s="54" t="s">
        <v>85</v>
      </c>
      <c r="B32" s="544">
        <f t="shared" si="0"/>
        <v>8215</v>
      </c>
      <c r="C32" s="544">
        <f t="shared" si="0"/>
        <v>4270</v>
      </c>
      <c r="D32" s="544">
        <f t="shared" si="1"/>
        <v>3945</v>
      </c>
      <c r="E32" s="544"/>
      <c r="F32" s="544">
        <v>1223</v>
      </c>
      <c r="G32" s="544">
        <v>625</v>
      </c>
      <c r="H32" s="544">
        <v>598</v>
      </c>
      <c r="I32" s="544"/>
      <c r="J32" s="544">
        <v>1318</v>
      </c>
      <c r="K32" s="544">
        <v>701</v>
      </c>
      <c r="L32" s="544">
        <v>617</v>
      </c>
      <c r="M32" s="544"/>
      <c r="N32" s="544">
        <v>1593</v>
      </c>
      <c r="O32" s="544">
        <v>841</v>
      </c>
      <c r="P32" s="544">
        <v>752</v>
      </c>
      <c r="Q32" s="544"/>
      <c r="R32" s="544">
        <v>1498</v>
      </c>
      <c r="S32" s="544">
        <v>801</v>
      </c>
      <c r="T32" s="544">
        <v>697</v>
      </c>
      <c r="U32" s="544"/>
      <c r="V32" s="544">
        <v>1267</v>
      </c>
      <c r="W32" s="544">
        <v>631</v>
      </c>
      <c r="X32" s="544">
        <v>636</v>
      </c>
      <c r="Y32" s="544"/>
      <c r="Z32" s="544">
        <v>1316</v>
      </c>
      <c r="AA32" s="544">
        <v>671</v>
      </c>
      <c r="AB32" s="544">
        <v>645</v>
      </c>
    </row>
    <row r="33" spans="1:28" x14ac:dyDescent="0.2">
      <c r="A33" s="54" t="s">
        <v>72</v>
      </c>
      <c r="B33" s="544">
        <f t="shared" si="0"/>
        <v>8920</v>
      </c>
      <c r="C33" s="544">
        <f t="shared" si="0"/>
        <v>4632</v>
      </c>
      <c r="D33" s="544">
        <f t="shared" si="1"/>
        <v>4288</v>
      </c>
      <c r="E33" s="544"/>
      <c r="F33" s="544">
        <v>1351</v>
      </c>
      <c r="G33" s="544">
        <v>703</v>
      </c>
      <c r="H33" s="544">
        <v>648</v>
      </c>
      <c r="I33" s="544"/>
      <c r="J33" s="544">
        <v>1356</v>
      </c>
      <c r="K33" s="544">
        <v>696</v>
      </c>
      <c r="L33" s="544">
        <v>660</v>
      </c>
      <c r="M33" s="544"/>
      <c r="N33" s="544">
        <v>1752</v>
      </c>
      <c r="O33" s="544">
        <v>933</v>
      </c>
      <c r="P33" s="544">
        <v>819</v>
      </c>
      <c r="Q33" s="544"/>
      <c r="R33" s="544">
        <v>1637</v>
      </c>
      <c r="S33" s="544">
        <v>839</v>
      </c>
      <c r="T33" s="544">
        <v>798</v>
      </c>
      <c r="U33" s="544"/>
      <c r="V33" s="544">
        <v>1429</v>
      </c>
      <c r="W33" s="544">
        <v>733</v>
      </c>
      <c r="X33" s="544">
        <v>696</v>
      </c>
      <c r="Y33" s="544"/>
      <c r="Z33" s="544">
        <v>1395</v>
      </c>
      <c r="AA33" s="544">
        <v>728</v>
      </c>
      <c r="AB33" s="544">
        <v>667</v>
      </c>
    </row>
    <row r="34" spans="1:28" x14ac:dyDescent="0.2">
      <c r="A34" s="54" t="s">
        <v>73</v>
      </c>
      <c r="B34" s="544">
        <f t="shared" si="0"/>
        <v>3026</v>
      </c>
      <c r="C34" s="544">
        <f t="shared" si="0"/>
        <v>1571</v>
      </c>
      <c r="D34" s="544">
        <f t="shared" si="1"/>
        <v>1455</v>
      </c>
      <c r="E34" s="544"/>
      <c r="F34" s="544">
        <v>486</v>
      </c>
      <c r="G34" s="544">
        <v>261</v>
      </c>
      <c r="H34" s="544">
        <v>225</v>
      </c>
      <c r="I34" s="544"/>
      <c r="J34" s="544">
        <v>501</v>
      </c>
      <c r="K34" s="544">
        <v>246</v>
      </c>
      <c r="L34" s="544">
        <v>255</v>
      </c>
      <c r="M34" s="544"/>
      <c r="N34" s="544">
        <v>594</v>
      </c>
      <c r="O34" s="544">
        <v>317</v>
      </c>
      <c r="P34" s="544">
        <v>277</v>
      </c>
      <c r="Q34" s="544"/>
      <c r="R34" s="544">
        <v>531</v>
      </c>
      <c r="S34" s="544">
        <v>271</v>
      </c>
      <c r="T34" s="544">
        <v>260</v>
      </c>
      <c r="U34" s="544"/>
      <c r="V34" s="544">
        <v>447</v>
      </c>
      <c r="W34" s="544">
        <v>234</v>
      </c>
      <c r="X34" s="544">
        <v>213</v>
      </c>
      <c r="Y34" s="544"/>
      <c r="Z34" s="544">
        <v>467</v>
      </c>
      <c r="AA34" s="544">
        <v>242</v>
      </c>
      <c r="AB34" s="544">
        <v>225</v>
      </c>
    </row>
    <row r="35" spans="1:28" x14ac:dyDescent="0.2">
      <c r="A35" s="54" t="s">
        <v>74</v>
      </c>
      <c r="B35" s="544">
        <f t="shared" si="0"/>
        <v>26700</v>
      </c>
      <c r="C35" s="544">
        <f t="shared" si="0"/>
        <v>13835</v>
      </c>
      <c r="D35" s="544">
        <f t="shared" si="1"/>
        <v>12865</v>
      </c>
      <c r="E35" s="544"/>
      <c r="F35" s="544">
        <v>4176</v>
      </c>
      <c r="G35" s="544">
        <v>2193</v>
      </c>
      <c r="H35" s="544">
        <v>1983</v>
      </c>
      <c r="I35" s="544"/>
      <c r="J35" s="544">
        <v>4352</v>
      </c>
      <c r="K35" s="544">
        <v>2265</v>
      </c>
      <c r="L35" s="544">
        <v>2087</v>
      </c>
      <c r="M35" s="544"/>
      <c r="N35" s="544">
        <v>5118</v>
      </c>
      <c r="O35" s="544">
        <v>2637</v>
      </c>
      <c r="P35" s="544">
        <v>2481</v>
      </c>
      <c r="Q35" s="544"/>
      <c r="R35" s="544">
        <v>4779</v>
      </c>
      <c r="S35" s="544">
        <v>2472</v>
      </c>
      <c r="T35" s="544">
        <v>2307</v>
      </c>
      <c r="U35" s="544"/>
      <c r="V35" s="544">
        <v>4065</v>
      </c>
      <c r="W35" s="544">
        <v>2088</v>
      </c>
      <c r="X35" s="544">
        <v>1977</v>
      </c>
      <c r="Y35" s="544"/>
      <c r="Z35" s="544">
        <v>4210</v>
      </c>
      <c r="AA35" s="544">
        <v>2180</v>
      </c>
      <c r="AB35" s="544">
        <v>2030</v>
      </c>
    </row>
    <row r="36" spans="1:28" x14ac:dyDescent="0.2">
      <c r="A36" s="54" t="s">
        <v>75</v>
      </c>
      <c r="B36" s="544">
        <f t="shared" si="0"/>
        <v>21432</v>
      </c>
      <c r="C36" s="544">
        <f t="shared" si="0"/>
        <v>10970</v>
      </c>
      <c r="D36" s="544">
        <f t="shared" si="1"/>
        <v>10462</v>
      </c>
      <c r="E36" s="544"/>
      <c r="F36" s="544">
        <v>3387</v>
      </c>
      <c r="G36" s="544">
        <v>1710</v>
      </c>
      <c r="H36" s="544">
        <v>1677</v>
      </c>
      <c r="I36" s="544"/>
      <c r="J36" s="544">
        <v>3281</v>
      </c>
      <c r="K36" s="544">
        <v>1669</v>
      </c>
      <c r="L36" s="544">
        <v>1612</v>
      </c>
      <c r="M36" s="544"/>
      <c r="N36" s="544">
        <v>4014</v>
      </c>
      <c r="O36" s="544">
        <v>2072</v>
      </c>
      <c r="P36" s="544">
        <v>1942</v>
      </c>
      <c r="Q36" s="544"/>
      <c r="R36" s="544">
        <v>3785</v>
      </c>
      <c r="S36" s="544">
        <v>1926</v>
      </c>
      <c r="T36" s="544">
        <v>1859</v>
      </c>
      <c r="U36" s="544"/>
      <c r="V36" s="544">
        <v>3509</v>
      </c>
      <c r="W36" s="544">
        <v>1828</v>
      </c>
      <c r="X36" s="544">
        <v>1681</v>
      </c>
      <c r="Y36" s="544"/>
      <c r="Z36" s="544">
        <v>3456</v>
      </c>
      <c r="AA36" s="544">
        <v>1765</v>
      </c>
      <c r="AB36" s="544">
        <v>1691</v>
      </c>
    </row>
    <row r="37" spans="1:28" ht="13.5" thickBot="1" x14ac:dyDescent="0.25">
      <c r="A37" s="58" t="s">
        <v>76</v>
      </c>
      <c r="B37" s="547">
        <f t="shared" si="0"/>
        <v>3871</v>
      </c>
      <c r="C37" s="547">
        <f t="shared" si="0"/>
        <v>1990</v>
      </c>
      <c r="D37" s="547">
        <f t="shared" si="1"/>
        <v>1881</v>
      </c>
      <c r="E37" s="547"/>
      <c r="F37" s="547">
        <v>570</v>
      </c>
      <c r="G37" s="547">
        <v>281</v>
      </c>
      <c r="H37" s="547">
        <v>289</v>
      </c>
      <c r="I37" s="547"/>
      <c r="J37" s="547">
        <v>636</v>
      </c>
      <c r="K37" s="547">
        <v>334</v>
      </c>
      <c r="L37" s="547">
        <v>302</v>
      </c>
      <c r="M37" s="547"/>
      <c r="N37" s="547">
        <v>829</v>
      </c>
      <c r="O37" s="547">
        <v>431</v>
      </c>
      <c r="P37" s="547">
        <v>398</v>
      </c>
      <c r="Q37" s="547"/>
      <c r="R37" s="547">
        <v>631</v>
      </c>
      <c r="S37" s="547">
        <v>329</v>
      </c>
      <c r="T37" s="547">
        <v>302</v>
      </c>
      <c r="U37" s="547"/>
      <c r="V37" s="547">
        <v>637</v>
      </c>
      <c r="W37" s="547">
        <v>327</v>
      </c>
      <c r="X37" s="547">
        <v>310</v>
      </c>
      <c r="Y37" s="547"/>
      <c r="Z37" s="547">
        <v>568</v>
      </c>
      <c r="AA37" s="547">
        <v>288</v>
      </c>
      <c r="AB37" s="547">
        <v>280</v>
      </c>
    </row>
    <row r="38" spans="1:28" ht="15" customHeight="1" x14ac:dyDescent="0.2">
      <c r="A38" s="193" t="s">
        <v>24</v>
      </c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  <c r="W38" s="544"/>
      <c r="X38" s="544"/>
      <c r="Y38" s="544"/>
      <c r="Z38" s="544"/>
      <c r="AA38" s="544"/>
      <c r="AB38" s="544"/>
    </row>
    <row r="39" spans="1:28" x14ac:dyDescent="0.2"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544"/>
      <c r="Z39" s="544"/>
      <c r="AA39" s="544"/>
      <c r="AB39" s="544"/>
    </row>
    <row r="40" spans="1:28" x14ac:dyDescent="0.2"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4"/>
      <c r="AB40" s="54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0:P22 U10:AB22 E9 I9 M9 U9 Y9">
    <cfRule type="cellIs" dxfId="979" priority="15" operator="equal">
      <formula>0</formula>
    </cfRule>
  </conditionalFormatting>
  <conditionalFormatting sqref="Q17:T21 R13:T13 R15:T16 Q22">
    <cfRule type="cellIs" dxfId="978" priority="14" operator="equal">
      <formula>0</formula>
    </cfRule>
  </conditionalFormatting>
  <conditionalFormatting sqref="R10:T11">
    <cfRule type="cellIs" dxfId="977" priority="13" operator="equal">
      <formula>0</formula>
    </cfRule>
  </conditionalFormatting>
  <conditionalFormatting sqref="Q9:Q17">
    <cfRule type="cellIs" dxfId="976" priority="12" operator="equal">
      <formula>0</formula>
    </cfRule>
  </conditionalFormatting>
  <conditionalFormatting sqref="R14:T14">
    <cfRule type="cellIs" dxfId="975" priority="11" operator="equal">
      <formula>0</formula>
    </cfRule>
  </conditionalFormatting>
  <conditionalFormatting sqref="R22:T22">
    <cfRule type="cellIs" dxfId="974" priority="10" operator="equal">
      <formula>0</formula>
    </cfRule>
  </conditionalFormatting>
  <conditionalFormatting sqref="R12:T12">
    <cfRule type="cellIs" dxfId="973" priority="9" operator="equal">
      <formula>0</formula>
    </cfRule>
  </conditionalFormatting>
  <conditionalFormatting sqref="B10:D37">
    <cfRule type="cellIs" dxfId="972" priority="8" operator="equal">
      <formula>0</formula>
    </cfRule>
  </conditionalFormatting>
  <conditionalFormatting sqref="B9:D9">
    <cfRule type="cellIs" dxfId="971" priority="7" operator="equal">
      <formula>0</formula>
    </cfRule>
  </conditionalFormatting>
  <conditionalFormatting sqref="F9:H9">
    <cfRule type="cellIs" dxfId="970" priority="6" operator="equal">
      <formula>0</formula>
    </cfRule>
  </conditionalFormatting>
  <conditionalFormatting sqref="J9:L9">
    <cfRule type="cellIs" dxfId="969" priority="5" operator="equal">
      <formula>0</formula>
    </cfRule>
  </conditionalFormatting>
  <conditionalFormatting sqref="N9:P9">
    <cfRule type="cellIs" dxfId="968" priority="4" operator="equal">
      <formula>0</formula>
    </cfRule>
  </conditionalFormatting>
  <conditionalFormatting sqref="R9:T9">
    <cfRule type="cellIs" dxfId="967" priority="3" operator="equal">
      <formula>0</formula>
    </cfRule>
  </conditionalFormatting>
  <conditionalFormatting sqref="V9:X9">
    <cfRule type="cellIs" dxfId="966" priority="2" operator="equal">
      <formula>0</formula>
    </cfRule>
  </conditionalFormatting>
  <conditionalFormatting sqref="Z9:AB9">
    <cfRule type="cellIs" dxfId="965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2" fitToHeight="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activeCell="F14" sqref="F14"/>
    </sheetView>
  </sheetViews>
  <sheetFormatPr baseColWidth="10" defaultColWidth="11" defaultRowHeight="12.75" x14ac:dyDescent="0.2"/>
  <cols>
    <col min="1" max="1" width="16.25" style="168" customWidth="1"/>
    <col min="2" max="4" width="6.375" style="517" customWidth="1"/>
    <col min="5" max="5" width="1" style="517" customWidth="1"/>
    <col min="6" max="8" width="6.375" style="517" customWidth="1"/>
    <col min="9" max="9" width="1" style="517" customWidth="1"/>
    <col min="10" max="12" width="6.375" style="517" customWidth="1"/>
    <col min="13" max="13" width="1" style="517" customWidth="1"/>
    <col min="14" max="16" width="6.375" style="517" customWidth="1"/>
    <col min="17" max="17" width="1" style="517" customWidth="1"/>
    <col min="18" max="20" width="6.375" style="517" customWidth="1"/>
    <col min="21" max="21" width="1" style="517" customWidth="1"/>
    <col min="22" max="24" width="6.375" style="517" customWidth="1"/>
    <col min="25" max="25" width="1" style="517" customWidth="1"/>
    <col min="26" max="28" width="6.37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55" t="s">
        <v>0</v>
      </c>
      <c r="B9" s="554">
        <f>SUM(B11:B37)</f>
        <v>416321</v>
      </c>
      <c r="C9" s="554">
        <f>SUM(C11:C37)</f>
        <v>214290</v>
      </c>
      <c r="D9" s="554">
        <f>SUM(D11:D37)</f>
        <v>202031</v>
      </c>
      <c r="E9" s="554"/>
      <c r="F9" s="554">
        <f>SUM(F11:F37)</f>
        <v>64383</v>
      </c>
      <c r="G9" s="554">
        <f>SUM(G11:G37)</f>
        <v>32959</v>
      </c>
      <c r="H9" s="554">
        <f>SUM(H11:H37)</f>
        <v>31424</v>
      </c>
      <c r="I9" s="554"/>
      <c r="J9" s="554">
        <f>SUM(J11:J37)</f>
        <v>65196</v>
      </c>
      <c r="K9" s="554">
        <f>SUM(K11:K37)</f>
        <v>33594</v>
      </c>
      <c r="L9" s="554">
        <f>SUM(L11:L37)</f>
        <v>31602</v>
      </c>
      <c r="M9" s="554"/>
      <c r="N9" s="554">
        <f>SUM(N11:N37)</f>
        <v>80265</v>
      </c>
      <c r="O9" s="554">
        <f>SUM(O11:O37)</f>
        <v>41537</v>
      </c>
      <c r="P9" s="554">
        <f>SUM(P11:P37)</f>
        <v>38728</v>
      </c>
      <c r="Q9" s="554"/>
      <c r="R9" s="554">
        <f>SUM(R11:R37)</f>
        <v>72066</v>
      </c>
      <c r="S9" s="554">
        <f>SUM(S11:S37)</f>
        <v>36925</v>
      </c>
      <c r="T9" s="554">
        <f>SUM(T11:T37)</f>
        <v>35141</v>
      </c>
      <c r="U9" s="554"/>
      <c r="V9" s="554">
        <f>SUM(V11:V37)</f>
        <v>66697</v>
      </c>
      <c r="W9" s="554">
        <f>SUM(W11:W37)</f>
        <v>34453</v>
      </c>
      <c r="X9" s="554">
        <f>SUM(X11:X37)</f>
        <v>32244</v>
      </c>
      <c r="Y9" s="554"/>
      <c r="Z9" s="554">
        <f>SUM(Z11:Z37)</f>
        <v>67714</v>
      </c>
      <c r="AA9" s="554">
        <f>SUM(AA11:AA37)</f>
        <v>34822</v>
      </c>
      <c r="AB9" s="554">
        <f>SUM(AB11:AB37)</f>
        <v>32892</v>
      </c>
      <c r="AC9" s="156"/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23371</v>
      </c>
      <c r="C11" s="524">
        <f>+G11+K11+O11+S11+W11+AA11</f>
        <v>11904</v>
      </c>
      <c r="D11" s="524">
        <f>+B11-C11</f>
        <v>11467</v>
      </c>
      <c r="E11" s="537"/>
      <c r="F11" s="537">
        <v>3573</v>
      </c>
      <c r="G11" s="537">
        <v>1764</v>
      </c>
      <c r="H11" s="537">
        <v>1809</v>
      </c>
      <c r="I11" s="537"/>
      <c r="J11" s="537">
        <v>3739</v>
      </c>
      <c r="K11" s="537">
        <v>1973</v>
      </c>
      <c r="L11" s="537">
        <v>1766</v>
      </c>
      <c r="M11" s="537"/>
      <c r="N11" s="537">
        <v>4607</v>
      </c>
      <c r="O11" s="537">
        <v>2316</v>
      </c>
      <c r="P11" s="537">
        <v>2291</v>
      </c>
      <c r="Q11" s="537"/>
      <c r="R11" s="537">
        <v>3864</v>
      </c>
      <c r="S11" s="537">
        <v>1957</v>
      </c>
      <c r="T11" s="537">
        <v>1907</v>
      </c>
      <c r="U11" s="537"/>
      <c r="V11" s="537">
        <v>3710</v>
      </c>
      <c r="W11" s="537">
        <v>1919</v>
      </c>
      <c r="X11" s="537">
        <v>1791</v>
      </c>
      <c r="Y11" s="537"/>
      <c r="Z11" s="537">
        <v>3878</v>
      </c>
      <c r="AA11" s="537">
        <v>1975</v>
      </c>
      <c r="AB11" s="537">
        <v>1903</v>
      </c>
    </row>
    <row r="12" spans="1:29" x14ac:dyDescent="0.2">
      <c r="A12" s="54" t="s">
        <v>61</v>
      </c>
      <c r="B12" s="524">
        <f t="shared" ref="B12:C37" si="0">+F12+J12+N12+R12+V12+Z12</f>
        <v>19429</v>
      </c>
      <c r="C12" s="524">
        <f t="shared" si="0"/>
        <v>9911</v>
      </c>
      <c r="D12" s="524">
        <f t="shared" ref="D12:D37" si="1">+B12-C12</f>
        <v>9518</v>
      </c>
      <c r="E12" s="537"/>
      <c r="F12" s="537">
        <v>2931</v>
      </c>
      <c r="G12" s="537">
        <v>1490</v>
      </c>
      <c r="H12" s="537">
        <v>1441</v>
      </c>
      <c r="I12" s="537"/>
      <c r="J12" s="537">
        <v>2945</v>
      </c>
      <c r="K12" s="537">
        <v>1533</v>
      </c>
      <c r="L12" s="537">
        <v>1412</v>
      </c>
      <c r="M12" s="537"/>
      <c r="N12" s="537">
        <v>3868</v>
      </c>
      <c r="O12" s="537">
        <v>1968</v>
      </c>
      <c r="P12" s="537">
        <v>1900</v>
      </c>
      <c r="Q12" s="537"/>
      <c r="R12" s="537">
        <v>3303</v>
      </c>
      <c r="S12" s="537">
        <v>1668</v>
      </c>
      <c r="T12" s="537">
        <v>1635</v>
      </c>
      <c r="U12" s="537"/>
      <c r="V12" s="537">
        <v>3193</v>
      </c>
      <c r="W12" s="537">
        <v>1621</v>
      </c>
      <c r="X12" s="537">
        <v>1572</v>
      </c>
      <c r="Y12" s="537"/>
      <c r="Z12" s="537">
        <v>3189</v>
      </c>
      <c r="AA12" s="537">
        <v>1631</v>
      </c>
      <c r="AB12" s="537">
        <v>1558</v>
      </c>
    </row>
    <row r="13" spans="1:29" x14ac:dyDescent="0.2">
      <c r="A13" s="54" t="s">
        <v>31</v>
      </c>
      <c r="B13" s="524">
        <f t="shared" si="0"/>
        <v>19817</v>
      </c>
      <c r="C13" s="524">
        <f t="shared" si="0"/>
        <v>10316</v>
      </c>
      <c r="D13" s="524">
        <f t="shared" si="1"/>
        <v>9501</v>
      </c>
      <c r="E13" s="537"/>
      <c r="F13" s="537">
        <v>3002</v>
      </c>
      <c r="G13" s="537">
        <v>1583</v>
      </c>
      <c r="H13" s="537">
        <v>1419</v>
      </c>
      <c r="I13" s="537"/>
      <c r="J13" s="537">
        <v>3181</v>
      </c>
      <c r="K13" s="537">
        <v>1641</v>
      </c>
      <c r="L13" s="537">
        <v>1540</v>
      </c>
      <c r="M13" s="537"/>
      <c r="N13" s="537">
        <v>3944</v>
      </c>
      <c r="O13" s="537">
        <v>2095</v>
      </c>
      <c r="P13" s="537">
        <v>1849</v>
      </c>
      <c r="Q13" s="537"/>
      <c r="R13" s="537">
        <v>3418</v>
      </c>
      <c r="S13" s="537">
        <v>1796</v>
      </c>
      <c r="T13" s="537">
        <v>1622</v>
      </c>
      <c r="U13" s="537"/>
      <c r="V13" s="537">
        <v>3170</v>
      </c>
      <c r="W13" s="537">
        <v>1624</v>
      </c>
      <c r="X13" s="537">
        <v>1546</v>
      </c>
      <c r="Y13" s="537"/>
      <c r="Z13" s="537">
        <v>3102</v>
      </c>
      <c r="AA13" s="537">
        <v>1577</v>
      </c>
      <c r="AB13" s="537">
        <v>1525</v>
      </c>
    </row>
    <row r="14" spans="1:29" x14ac:dyDescent="0.2">
      <c r="A14" s="54" t="s">
        <v>62</v>
      </c>
      <c r="B14" s="524">
        <f t="shared" si="0"/>
        <v>24558</v>
      </c>
      <c r="C14" s="524">
        <f t="shared" si="0"/>
        <v>12481</v>
      </c>
      <c r="D14" s="524">
        <f t="shared" si="1"/>
        <v>12077</v>
      </c>
      <c r="E14" s="537"/>
      <c r="F14" s="537">
        <v>3721</v>
      </c>
      <c r="G14" s="537">
        <v>1885</v>
      </c>
      <c r="H14" s="537">
        <v>1836</v>
      </c>
      <c r="I14" s="537"/>
      <c r="J14" s="537">
        <v>3926</v>
      </c>
      <c r="K14" s="537">
        <v>1973</v>
      </c>
      <c r="L14" s="537">
        <v>1953</v>
      </c>
      <c r="M14" s="537"/>
      <c r="N14" s="537">
        <v>4743</v>
      </c>
      <c r="O14" s="537">
        <v>2458</v>
      </c>
      <c r="P14" s="537">
        <v>2285</v>
      </c>
      <c r="Q14" s="537"/>
      <c r="R14" s="537">
        <v>4250</v>
      </c>
      <c r="S14" s="537">
        <v>2167</v>
      </c>
      <c r="T14" s="537">
        <v>2083</v>
      </c>
      <c r="U14" s="537"/>
      <c r="V14" s="537">
        <v>3907</v>
      </c>
      <c r="W14" s="537">
        <v>1960</v>
      </c>
      <c r="X14" s="537">
        <v>1947</v>
      </c>
      <c r="Y14" s="537"/>
      <c r="Z14" s="537">
        <v>4011</v>
      </c>
      <c r="AA14" s="537">
        <v>2038</v>
      </c>
      <c r="AB14" s="537">
        <v>1973</v>
      </c>
    </row>
    <row r="15" spans="1:29" x14ac:dyDescent="0.2">
      <c r="A15" s="54" t="s">
        <v>63</v>
      </c>
      <c r="B15" s="524">
        <f t="shared" si="0"/>
        <v>6014</v>
      </c>
      <c r="C15" s="524">
        <f t="shared" si="0"/>
        <v>3124</v>
      </c>
      <c r="D15" s="524">
        <f t="shared" si="1"/>
        <v>2890</v>
      </c>
      <c r="E15" s="538"/>
      <c r="F15" s="538">
        <v>895</v>
      </c>
      <c r="G15" s="538">
        <v>465</v>
      </c>
      <c r="H15" s="538">
        <v>430</v>
      </c>
      <c r="I15" s="538"/>
      <c r="J15" s="537">
        <v>958</v>
      </c>
      <c r="K15" s="537">
        <v>478</v>
      </c>
      <c r="L15" s="537">
        <v>480</v>
      </c>
      <c r="M15" s="537"/>
      <c r="N15" s="537">
        <v>1125</v>
      </c>
      <c r="O15" s="537">
        <v>594</v>
      </c>
      <c r="P15" s="537">
        <v>531</v>
      </c>
      <c r="Q15" s="537"/>
      <c r="R15" s="537">
        <v>1077</v>
      </c>
      <c r="S15" s="537">
        <v>536</v>
      </c>
      <c r="T15" s="537">
        <v>541</v>
      </c>
      <c r="U15" s="537"/>
      <c r="V15" s="537">
        <v>970</v>
      </c>
      <c r="W15" s="537">
        <v>525</v>
      </c>
      <c r="X15" s="537">
        <v>445</v>
      </c>
      <c r="Y15" s="537"/>
      <c r="Z15" s="537">
        <v>989</v>
      </c>
      <c r="AA15" s="537">
        <v>526</v>
      </c>
      <c r="AB15" s="537">
        <v>463</v>
      </c>
    </row>
    <row r="16" spans="1:29" x14ac:dyDescent="0.2">
      <c r="A16" s="54" t="s">
        <v>64</v>
      </c>
      <c r="B16" s="524">
        <f t="shared" si="0"/>
        <v>14520</v>
      </c>
      <c r="C16" s="524">
        <f t="shared" si="0"/>
        <v>7399</v>
      </c>
      <c r="D16" s="524">
        <f t="shared" si="1"/>
        <v>7121</v>
      </c>
      <c r="E16" s="538"/>
      <c r="F16" s="538">
        <v>2344</v>
      </c>
      <c r="G16" s="538">
        <v>1164</v>
      </c>
      <c r="H16" s="538">
        <v>1180</v>
      </c>
      <c r="I16" s="538"/>
      <c r="J16" s="538">
        <v>2105</v>
      </c>
      <c r="K16" s="538">
        <v>1076</v>
      </c>
      <c r="L16" s="538">
        <v>1029</v>
      </c>
      <c r="M16" s="538"/>
      <c r="N16" s="538">
        <v>2729</v>
      </c>
      <c r="O16" s="538">
        <v>1428</v>
      </c>
      <c r="P16" s="538">
        <v>1301</v>
      </c>
      <c r="Q16" s="538"/>
      <c r="R16" s="538">
        <v>2555</v>
      </c>
      <c r="S16" s="538">
        <v>1294</v>
      </c>
      <c r="T16" s="538">
        <v>1261</v>
      </c>
      <c r="U16" s="538"/>
      <c r="V16" s="538">
        <v>2348</v>
      </c>
      <c r="W16" s="538">
        <v>1161</v>
      </c>
      <c r="X16" s="538">
        <v>1187</v>
      </c>
      <c r="Y16" s="538"/>
      <c r="Z16" s="538">
        <v>2439</v>
      </c>
      <c r="AA16" s="538">
        <v>1276</v>
      </c>
      <c r="AB16" s="538">
        <v>1163</v>
      </c>
    </row>
    <row r="17" spans="1:28" x14ac:dyDescent="0.2">
      <c r="A17" s="54" t="s">
        <v>84</v>
      </c>
      <c r="B17" s="524">
        <f t="shared" si="0"/>
        <v>3643</v>
      </c>
      <c r="C17" s="524">
        <f t="shared" si="0"/>
        <v>1860</v>
      </c>
      <c r="D17" s="524">
        <f t="shared" si="1"/>
        <v>1783</v>
      </c>
      <c r="E17" s="538"/>
      <c r="F17" s="538">
        <v>557</v>
      </c>
      <c r="G17" s="538">
        <v>292</v>
      </c>
      <c r="H17" s="538">
        <v>265</v>
      </c>
      <c r="I17" s="538"/>
      <c r="J17" s="538">
        <v>564</v>
      </c>
      <c r="K17" s="538">
        <v>283</v>
      </c>
      <c r="L17" s="538">
        <v>281</v>
      </c>
      <c r="M17" s="538"/>
      <c r="N17" s="538">
        <v>690</v>
      </c>
      <c r="O17" s="538">
        <v>347</v>
      </c>
      <c r="P17" s="538">
        <v>343</v>
      </c>
      <c r="Q17" s="538"/>
      <c r="R17" s="538">
        <v>621</v>
      </c>
      <c r="S17" s="538">
        <v>295</v>
      </c>
      <c r="T17" s="538">
        <v>326</v>
      </c>
      <c r="U17" s="538"/>
      <c r="V17" s="538">
        <v>572</v>
      </c>
      <c r="W17" s="538">
        <v>301</v>
      </c>
      <c r="X17" s="538">
        <v>271</v>
      </c>
      <c r="Y17" s="538"/>
      <c r="Z17" s="538">
        <v>639</v>
      </c>
      <c r="AA17" s="538">
        <v>342</v>
      </c>
      <c r="AB17" s="538">
        <v>297</v>
      </c>
    </row>
    <row r="18" spans="1:28" x14ac:dyDescent="0.2">
      <c r="A18" s="54" t="s">
        <v>55</v>
      </c>
      <c r="B18" s="524">
        <f t="shared" si="0"/>
        <v>36963</v>
      </c>
      <c r="C18" s="524">
        <f t="shared" si="0"/>
        <v>19065</v>
      </c>
      <c r="D18" s="524">
        <f t="shared" si="1"/>
        <v>17898</v>
      </c>
      <c r="E18" s="538"/>
      <c r="F18" s="538">
        <v>5669</v>
      </c>
      <c r="G18" s="538">
        <v>2912</v>
      </c>
      <c r="H18" s="538">
        <v>2757</v>
      </c>
      <c r="I18" s="538"/>
      <c r="J18" s="538">
        <v>5833</v>
      </c>
      <c r="K18" s="538">
        <v>3014</v>
      </c>
      <c r="L18" s="538">
        <v>2819</v>
      </c>
      <c r="M18" s="538"/>
      <c r="N18" s="538">
        <v>7007</v>
      </c>
      <c r="O18" s="538">
        <v>3621</v>
      </c>
      <c r="P18" s="538">
        <v>3386</v>
      </c>
      <c r="Q18" s="538"/>
      <c r="R18" s="538">
        <v>6172</v>
      </c>
      <c r="S18" s="538">
        <v>3197</v>
      </c>
      <c r="T18" s="538">
        <v>2975</v>
      </c>
      <c r="U18" s="538"/>
      <c r="V18" s="538">
        <v>6150</v>
      </c>
      <c r="W18" s="538">
        <v>3188</v>
      </c>
      <c r="X18" s="538">
        <v>2962</v>
      </c>
      <c r="Y18" s="538"/>
      <c r="Z18" s="538">
        <v>6132</v>
      </c>
      <c r="AA18" s="538">
        <v>3133</v>
      </c>
      <c r="AB18" s="538">
        <v>2999</v>
      </c>
    </row>
    <row r="19" spans="1:28" x14ac:dyDescent="0.2">
      <c r="A19" s="54" t="s">
        <v>65</v>
      </c>
      <c r="B19" s="524">
        <f t="shared" si="0"/>
        <v>17649</v>
      </c>
      <c r="C19" s="524">
        <f t="shared" si="0"/>
        <v>9082</v>
      </c>
      <c r="D19" s="524">
        <f t="shared" si="1"/>
        <v>8567</v>
      </c>
      <c r="E19" s="537"/>
      <c r="F19" s="537">
        <v>2720</v>
      </c>
      <c r="G19" s="537">
        <v>1390</v>
      </c>
      <c r="H19" s="537">
        <v>1330</v>
      </c>
      <c r="I19" s="537"/>
      <c r="J19" s="537">
        <v>2848</v>
      </c>
      <c r="K19" s="537">
        <v>1507</v>
      </c>
      <c r="L19" s="537">
        <v>1341</v>
      </c>
      <c r="M19" s="537"/>
      <c r="N19" s="537">
        <v>3298</v>
      </c>
      <c r="O19" s="537">
        <v>1676</v>
      </c>
      <c r="P19" s="537">
        <v>1622</v>
      </c>
      <c r="Q19" s="537"/>
      <c r="R19" s="537">
        <v>3020</v>
      </c>
      <c r="S19" s="537">
        <v>1508</v>
      </c>
      <c r="T19" s="537">
        <v>1512</v>
      </c>
      <c r="U19" s="537"/>
      <c r="V19" s="537">
        <v>2841</v>
      </c>
      <c r="W19" s="537">
        <v>1493</v>
      </c>
      <c r="X19" s="537">
        <v>1348</v>
      </c>
      <c r="Y19" s="537"/>
      <c r="Z19" s="537">
        <v>2922</v>
      </c>
      <c r="AA19" s="537">
        <v>1508</v>
      </c>
      <c r="AB19" s="537">
        <v>1414</v>
      </c>
    </row>
    <row r="20" spans="1:28" x14ac:dyDescent="0.2">
      <c r="A20" s="54" t="s">
        <v>66</v>
      </c>
      <c r="B20" s="524">
        <f t="shared" si="0"/>
        <v>26863</v>
      </c>
      <c r="C20" s="524">
        <f t="shared" si="0"/>
        <v>13915</v>
      </c>
      <c r="D20" s="524">
        <f t="shared" si="1"/>
        <v>12948</v>
      </c>
      <c r="E20" s="538"/>
      <c r="F20" s="538">
        <v>4328</v>
      </c>
      <c r="G20" s="538">
        <v>2196</v>
      </c>
      <c r="H20" s="538">
        <v>2132</v>
      </c>
      <c r="I20" s="538"/>
      <c r="J20" s="538">
        <v>4405</v>
      </c>
      <c r="K20" s="538">
        <v>2281</v>
      </c>
      <c r="L20" s="538">
        <v>2124</v>
      </c>
      <c r="M20" s="538"/>
      <c r="N20" s="538">
        <v>5079</v>
      </c>
      <c r="O20" s="538">
        <v>2638</v>
      </c>
      <c r="P20" s="538">
        <v>2441</v>
      </c>
      <c r="Q20" s="538"/>
      <c r="R20" s="538">
        <v>4643</v>
      </c>
      <c r="S20" s="538">
        <v>2402</v>
      </c>
      <c r="T20" s="538">
        <v>2241</v>
      </c>
      <c r="U20" s="538"/>
      <c r="V20" s="538">
        <v>4225</v>
      </c>
      <c r="W20" s="538">
        <v>2208</v>
      </c>
      <c r="X20" s="538">
        <v>2017</v>
      </c>
      <c r="Y20" s="538"/>
      <c r="Z20" s="538">
        <v>4183</v>
      </c>
      <c r="AA20" s="538">
        <v>2190</v>
      </c>
      <c r="AB20" s="538">
        <v>1993</v>
      </c>
    </row>
    <row r="21" spans="1:28" x14ac:dyDescent="0.2">
      <c r="A21" s="54" t="s">
        <v>67</v>
      </c>
      <c r="B21" s="524">
        <f t="shared" si="0"/>
        <v>9274</v>
      </c>
      <c r="C21" s="524">
        <f t="shared" si="0"/>
        <v>4878</v>
      </c>
      <c r="D21" s="524">
        <f t="shared" si="1"/>
        <v>4396</v>
      </c>
      <c r="E21" s="538"/>
      <c r="F21" s="538">
        <v>1575</v>
      </c>
      <c r="G21" s="538">
        <v>818</v>
      </c>
      <c r="H21" s="538">
        <v>757</v>
      </c>
      <c r="I21" s="538"/>
      <c r="J21" s="538">
        <v>1422</v>
      </c>
      <c r="K21" s="538">
        <v>733</v>
      </c>
      <c r="L21" s="538">
        <v>689</v>
      </c>
      <c r="M21" s="538"/>
      <c r="N21" s="538">
        <v>1726</v>
      </c>
      <c r="O21" s="538">
        <v>924</v>
      </c>
      <c r="P21" s="538">
        <v>802</v>
      </c>
      <c r="Q21" s="538"/>
      <c r="R21" s="538">
        <v>1548</v>
      </c>
      <c r="S21" s="538">
        <v>797</v>
      </c>
      <c r="T21" s="538">
        <v>751</v>
      </c>
      <c r="U21" s="538"/>
      <c r="V21" s="538">
        <v>1445</v>
      </c>
      <c r="W21" s="538">
        <v>770</v>
      </c>
      <c r="X21" s="538">
        <v>675</v>
      </c>
      <c r="Y21" s="538"/>
      <c r="Z21" s="538">
        <v>1558</v>
      </c>
      <c r="AA21" s="538">
        <v>836</v>
      </c>
      <c r="AB21" s="538">
        <v>722</v>
      </c>
    </row>
    <row r="22" spans="1:28" x14ac:dyDescent="0.2">
      <c r="A22" s="53" t="s">
        <v>32</v>
      </c>
      <c r="B22" s="524">
        <f t="shared" si="0"/>
        <v>34187</v>
      </c>
      <c r="C22" s="524">
        <f t="shared" si="0"/>
        <v>17660</v>
      </c>
      <c r="D22" s="524">
        <f t="shared" si="1"/>
        <v>16527</v>
      </c>
      <c r="E22" s="524"/>
      <c r="F22" s="537">
        <v>5170</v>
      </c>
      <c r="G22" s="537">
        <v>2647</v>
      </c>
      <c r="H22" s="537">
        <v>2523</v>
      </c>
      <c r="I22" s="524"/>
      <c r="J22" s="537">
        <v>5136</v>
      </c>
      <c r="K22" s="537">
        <v>2622</v>
      </c>
      <c r="L22" s="537">
        <v>2514</v>
      </c>
      <c r="M22" s="524"/>
      <c r="N22" s="537">
        <v>6859</v>
      </c>
      <c r="O22" s="537">
        <v>3547</v>
      </c>
      <c r="P22" s="537">
        <v>3312</v>
      </c>
      <c r="Q22" s="524"/>
      <c r="R22" s="537">
        <v>5705</v>
      </c>
      <c r="S22" s="537">
        <v>2954</v>
      </c>
      <c r="T22" s="537">
        <v>2751</v>
      </c>
      <c r="U22" s="524"/>
      <c r="V22" s="537">
        <v>5685</v>
      </c>
      <c r="W22" s="537">
        <v>2995</v>
      </c>
      <c r="X22" s="537">
        <v>2690</v>
      </c>
      <c r="Y22" s="524"/>
      <c r="Z22" s="537">
        <v>5632</v>
      </c>
      <c r="AA22" s="537">
        <v>2895</v>
      </c>
      <c r="AB22" s="537">
        <v>2737</v>
      </c>
    </row>
    <row r="23" spans="1:28" x14ac:dyDescent="0.2">
      <c r="A23" s="54" t="s">
        <v>68</v>
      </c>
      <c r="B23" s="524">
        <f t="shared" si="0"/>
        <v>9284</v>
      </c>
      <c r="C23" s="524">
        <f t="shared" si="0"/>
        <v>4736</v>
      </c>
      <c r="D23" s="524">
        <f t="shared" si="1"/>
        <v>4548</v>
      </c>
      <c r="E23" s="524"/>
      <c r="F23" s="524">
        <v>1401</v>
      </c>
      <c r="G23" s="524">
        <v>723</v>
      </c>
      <c r="H23" s="524">
        <v>678</v>
      </c>
      <c r="I23" s="524"/>
      <c r="J23" s="524">
        <v>1477</v>
      </c>
      <c r="K23" s="524">
        <v>754</v>
      </c>
      <c r="L23" s="524">
        <v>723</v>
      </c>
      <c r="M23" s="524"/>
      <c r="N23" s="524">
        <v>1773</v>
      </c>
      <c r="O23" s="524">
        <v>918</v>
      </c>
      <c r="P23" s="524">
        <v>855</v>
      </c>
      <c r="Q23" s="524"/>
      <c r="R23" s="524">
        <v>1627</v>
      </c>
      <c r="S23" s="524">
        <v>829</v>
      </c>
      <c r="T23" s="524">
        <v>798</v>
      </c>
      <c r="U23" s="524"/>
      <c r="V23" s="524">
        <v>1491</v>
      </c>
      <c r="W23" s="524">
        <v>782</v>
      </c>
      <c r="X23" s="524">
        <v>709</v>
      </c>
      <c r="Y23" s="524"/>
      <c r="Z23" s="524">
        <v>1515</v>
      </c>
      <c r="AA23" s="524">
        <v>730</v>
      </c>
      <c r="AB23" s="524">
        <v>785</v>
      </c>
    </row>
    <row r="24" spans="1:28" x14ac:dyDescent="0.2">
      <c r="A24" s="54" t="s">
        <v>33</v>
      </c>
      <c r="B24" s="524">
        <f t="shared" si="0"/>
        <v>28022</v>
      </c>
      <c r="C24" s="524">
        <f t="shared" si="0"/>
        <v>14157</v>
      </c>
      <c r="D24" s="524">
        <f t="shared" si="1"/>
        <v>13865</v>
      </c>
      <c r="E24" s="524"/>
      <c r="F24" s="524">
        <v>4312</v>
      </c>
      <c r="G24" s="524">
        <v>2181</v>
      </c>
      <c r="H24" s="524">
        <v>2131</v>
      </c>
      <c r="I24" s="524"/>
      <c r="J24" s="524">
        <v>4342</v>
      </c>
      <c r="K24" s="524">
        <v>2219</v>
      </c>
      <c r="L24" s="524">
        <v>2123</v>
      </c>
      <c r="M24" s="524"/>
      <c r="N24" s="524">
        <v>5369</v>
      </c>
      <c r="O24" s="524">
        <v>2696</v>
      </c>
      <c r="P24" s="524">
        <v>2673</v>
      </c>
      <c r="Q24" s="524"/>
      <c r="R24" s="524">
        <v>4726</v>
      </c>
      <c r="S24" s="524">
        <v>2416</v>
      </c>
      <c r="T24" s="524">
        <v>2310</v>
      </c>
      <c r="U24" s="524"/>
      <c r="V24" s="524">
        <v>4548</v>
      </c>
      <c r="W24" s="524">
        <v>2279</v>
      </c>
      <c r="X24" s="524">
        <v>2269</v>
      </c>
      <c r="Y24" s="524"/>
      <c r="Z24" s="524">
        <v>4725</v>
      </c>
      <c r="AA24" s="524">
        <v>2366</v>
      </c>
      <c r="AB24" s="524">
        <v>2359</v>
      </c>
    </row>
    <row r="25" spans="1:28" x14ac:dyDescent="0.2">
      <c r="A25" s="54" t="s">
        <v>218</v>
      </c>
      <c r="B25" s="524">
        <f t="shared" si="0"/>
        <v>8556</v>
      </c>
      <c r="C25" s="524">
        <f t="shared" si="0"/>
        <v>4415</v>
      </c>
      <c r="D25" s="524">
        <f t="shared" si="1"/>
        <v>4141</v>
      </c>
      <c r="E25" s="524"/>
      <c r="F25" s="524">
        <v>1303</v>
      </c>
      <c r="G25" s="524">
        <v>706</v>
      </c>
      <c r="H25" s="524">
        <v>597</v>
      </c>
      <c r="I25" s="524"/>
      <c r="J25" s="524">
        <v>1317</v>
      </c>
      <c r="K25" s="524">
        <v>683</v>
      </c>
      <c r="L25" s="524">
        <v>634</v>
      </c>
      <c r="M25" s="524"/>
      <c r="N25" s="524">
        <v>1631</v>
      </c>
      <c r="O25" s="524">
        <v>853</v>
      </c>
      <c r="P25" s="524">
        <v>778</v>
      </c>
      <c r="Q25" s="524"/>
      <c r="R25" s="524">
        <v>1564</v>
      </c>
      <c r="S25" s="524">
        <v>780</v>
      </c>
      <c r="T25" s="524">
        <v>784</v>
      </c>
      <c r="U25" s="524"/>
      <c r="V25" s="524">
        <v>1387</v>
      </c>
      <c r="W25" s="524">
        <v>711</v>
      </c>
      <c r="X25" s="524">
        <v>676</v>
      </c>
      <c r="Y25" s="524"/>
      <c r="Z25" s="524">
        <v>1354</v>
      </c>
      <c r="AA25" s="524">
        <v>682</v>
      </c>
      <c r="AB25" s="524">
        <v>672</v>
      </c>
    </row>
    <row r="26" spans="1:28" x14ac:dyDescent="0.2">
      <c r="A26" s="54" t="s">
        <v>56</v>
      </c>
      <c r="B26" s="524">
        <f t="shared" si="0"/>
        <v>12440</v>
      </c>
      <c r="C26" s="524">
        <f t="shared" si="0"/>
        <v>6441</v>
      </c>
      <c r="D26" s="524">
        <f t="shared" si="1"/>
        <v>5999</v>
      </c>
      <c r="E26" s="524"/>
      <c r="F26" s="524">
        <v>1999</v>
      </c>
      <c r="G26" s="524">
        <v>1005</v>
      </c>
      <c r="H26" s="524">
        <v>994</v>
      </c>
      <c r="I26" s="524"/>
      <c r="J26" s="524">
        <v>1927</v>
      </c>
      <c r="K26" s="524">
        <v>985</v>
      </c>
      <c r="L26" s="524">
        <v>942</v>
      </c>
      <c r="M26" s="524"/>
      <c r="N26" s="524">
        <v>2353</v>
      </c>
      <c r="O26" s="524">
        <v>1233</v>
      </c>
      <c r="P26" s="524">
        <v>1120</v>
      </c>
      <c r="Q26" s="524"/>
      <c r="R26" s="524">
        <v>2198</v>
      </c>
      <c r="S26" s="524">
        <v>1127</v>
      </c>
      <c r="T26" s="524">
        <v>1071</v>
      </c>
      <c r="U26" s="524"/>
      <c r="V26" s="524">
        <v>1953</v>
      </c>
      <c r="W26" s="524">
        <v>1032</v>
      </c>
      <c r="X26" s="524">
        <v>921</v>
      </c>
      <c r="Y26" s="524"/>
      <c r="Z26" s="524">
        <v>2010</v>
      </c>
      <c r="AA26" s="524">
        <v>1059</v>
      </c>
      <c r="AB26" s="524">
        <v>951</v>
      </c>
    </row>
    <row r="27" spans="1:28" x14ac:dyDescent="0.2">
      <c r="A27" s="54" t="s">
        <v>70</v>
      </c>
      <c r="B27" s="524">
        <f t="shared" si="0"/>
        <v>6986</v>
      </c>
      <c r="C27" s="524">
        <f t="shared" si="0"/>
        <v>3597</v>
      </c>
      <c r="D27" s="524">
        <f t="shared" si="1"/>
        <v>3389</v>
      </c>
      <c r="E27" s="524"/>
      <c r="F27" s="524">
        <v>1115</v>
      </c>
      <c r="G27" s="524">
        <v>566</v>
      </c>
      <c r="H27" s="524">
        <v>549</v>
      </c>
      <c r="I27" s="524"/>
      <c r="J27" s="524">
        <v>1058</v>
      </c>
      <c r="K27" s="524">
        <v>541</v>
      </c>
      <c r="L27" s="524">
        <v>517</v>
      </c>
      <c r="M27" s="524"/>
      <c r="N27" s="524">
        <v>1227</v>
      </c>
      <c r="O27" s="524">
        <v>610</v>
      </c>
      <c r="P27" s="524">
        <v>617</v>
      </c>
      <c r="Q27" s="524"/>
      <c r="R27" s="524">
        <v>1315</v>
      </c>
      <c r="S27" s="524">
        <v>695</v>
      </c>
      <c r="T27" s="524">
        <v>620</v>
      </c>
      <c r="U27" s="524"/>
      <c r="V27" s="524">
        <v>1112</v>
      </c>
      <c r="W27" s="524">
        <v>576</v>
      </c>
      <c r="X27" s="524">
        <v>536</v>
      </c>
      <c r="Y27" s="524"/>
      <c r="Z27" s="524">
        <v>1159</v>
      </c>
      <c r="AA27" s="524">
        <v>609</v>
      </c>
      <c r="AB27" s="524">
        <v>550</v>
      </c>
    </row>
    <row r="28" spans="1:28" x14ac:dyDescent="0.2">
      <c r="A28" s="54" t="s">
        <v>71</v>
      </c>
      <c r="B28" s="524">
        <f t="shared" si="0"/>
        <v>10472</v>
      </c>
      <c r="C28" s="524">
        <f t="shared" si="0"/>
        <v>5424</v>
      </c>
      <c r="D28" s="524">
        <f t="shared" si="1"/>
        <v>5048</v>
      </c>
      <c r="E28" s="524"/>
      <c r="F28" s="524">
        <v>1669</v>
      </c>
      <c r="G28" s="524">
        <v>851</v>
      </c>
      <c r="H28" s="524">
        <v>818</v>
      </c>
      <c r="I28" s="524"/>
      <c r="J28" s="524">
        <v>1658</v>
      </c>
      <c r="K28" s="524">
        <v>840</v>
      </c>
      <c r="L28" s="524">
        <v>818</v>
      </c>
      <c r="M28" s="524"/>
      <c r="N28" s="524">
        <v>1884</v>
      </c>
      <c r="O28" s="524">
        <v>992</v>
      </c>
      <c r="P28" s="524">
        <v>892</v>
      </c>
      <c r="Q28" s="524"/>
      <c r="R28" s="524">
        <v>1890</v>
      </c>
      <c r="S28" s="524">
        <v>939</v>
      </c>
      <c r="T28" s="524">
        <v>951</v>
      </c>
      <c r="U28" s="524"/>
      <c r="V28" s="524">
        <v>1664</v>
      </c>
      <c r="W28" s="524">
        <v>874</v>
      </c>
      <c r="X28" s="524">
        <v>790</v>
      </c>
      <c r="Y28" s="524"/>
      <c r="Z28" s="524">
        <v>1707</v>
      </c>
      <c r="AA28" s="524">
        <v>928</v>
      </c>
      <c r="AB28" s="524">
        <v>779</v>
      </c>
    </row>
    <row r="29" spans="1:28" x14ac:dyDescent="0.2">
      <c r="A29" s="54" t="s">
        <v>57</v>
      </c>
      <c r="B29" s="524">
        <f t="shared" si="0"/>
        <v>6794</v>
      </c>
      <c r="C29" s="524">
        <f t="shared" si="0"/>
        <v>3473</v>
      </c>
      <c r="D29" s="524">
        <f t="shared" si="1"/>
        <v>3321</v>
      </c>
      <c r="E29" s="524"/>
      <c r="F29" s="524">
        <v>1062</v>
      </c>
      <c r="G29" s="524">
        <v>539</v>
      </c>
      <c r="H29" s="524">
        <v>523</v>
      </c>
      <c r="I29" s="524"/>
      <c r="J29" s="524">
        <v>1084</v>
      </c>
      <c r="K29" s="524">
        <v>565</v>
      </c>
      <c r="L29" s="524">
        <v>519</v>
      </c>
      <c r="M29" s="524"/>
      <c r="N29" s="524">
        <v>1324</v>
      </c>
      <c r="O29" s="524">
        <v>686</v>
      </c>
      <c r="P29" s="524">
        <v>638</v>
      </c>
      <c r="Q29" s="524"/>
      <c r="R29" s="524">
        <v>1169</v>
      </c>
      <c r="S29" s="524">
        <v>575</v>
      </c>
      <c r="T29" s="524">
        <v>594</v>
      </c>
      <c r="U29" s="524"/>
      <c r="V29" s="524">
        <v>1043</v>
      </c>
      <c r="W29" s="524">
        <v>538</v>
      </c>
      <c r="X29" s="524">
        <v>505</v>
      </c>
      <c r="Y29" s="524"/>
      <c r="Z29" s="524">
        <v>1112</v>
      </c>
      <c r="AA29" s="524">
        <v>570</v>
      </c>
      <c r="AB29" s="524">
        <v>542</v>
      </c>
    </row>
    <row r="30" spans="1:28" x14ac:dyDescent="0.2">
      <c r="A30" s="54" t="s">
        <v>58</v>
      </c>
      <c r="B30" s="524">
        <f t="shared" si="0"/>
        <v>13333</v>
      </c>
      <c r="C30" s="524">
        <f t="shared" si="0"/>
        <v>6888</v>
      </c>
      <c r="D30" s="524">
        <f t="shared" si="1"/>
        <v>6445</v>
      </c>
      <c r="E30" s="524"/>
      <c r="F30" s="524">
        <v>2064</v>
      </c>
      <c r="G30" s="524">
        <v>1082</v>
      </c>
      <c r="H30" s="524">
        <v>982</v>
      </c>
      <c r="I30" s="524"/>
      <c r="J30" s="524">
        <v>2098</v>
      </c>
      <c r="K30" s="524">
        <v>1073</v>
      </c>
      <c r="L30" s="524">
        <v>1025</v>
      </c>
      <c r="M30" s="524"/>
      <c r="N30" s="524">
        <v>2638</v>
      </c>
      <c r="O30" s="524">
        <v>1391</v>
      </c>
      <c r="P30" s="524">
        <v>1247</v>
      </c>
      <c r="Q30" s="524"/>
      <c r="R30" s="524">
        <v>2339</v>
      </c>
      <c r="S30" s="524">
        <v>1220</v>
      </c>
      <c r="T30" s="524">
        <v>1119</v>
      </c>
      <c r="U30" s="524"/>
      <c r="V30" s="524">
        <v>2056</v>
      </c>
      <c r="W30" s="524">
        <v>1039</v>
      </c>
      <c r="X30" s="524">
        <v>1017</v>
      </c>
      <c r="Y30" s="524"/>
      <c r="Z30" s="524">
        <v>2138</v>
      </c>
      <c r="AA30" s="524">
        <v>1083</v>
      </c>
      <c r="AB30" s="524">
        <v>1055</v>
      </c>
    </row>
    <row r="31" spans="1:28" x14ac:dyDescent="0.2">
      <c r="A31" s="54" t="s">
        <v>59</v>
      </c>
      <c r="B31" s="524">
        <f t="shared" si="0"/>
        <v>14435</v>
      </c>
      <c r="C31" s="524">
        <f t="shared" si="0"/>
        <v>7538</v>
      </c>
      <c r="D31" s="524">
        <f t="shared" si="1"/>
        <v>6897</v>
      </c>
      <c r="E31" s="524"/>
      <c r="F31" s="524">
        <v>2206</v>
      </c>
      <c r="G31" s="524">
        <v>1151</v>
      </c>
      <c r="H31" s="524">
        <v>1055</v>
      </c>
      <c r="I31" s="524"/>
      <c r="J31" s="524">
        <v>2164</v>
      </c>
      <c r="K31" s="524">
        <v>1119</v>
      </c>
      <c r="L31" s="524">
        <v>1045</v>
      </c>
      <c r="M31" s="524"/>
      <c r="N31" s="524">
        <v>2920</v>
      </c>
      <c r="O31" s="524">
        <v>1529</v>
      </c>
      <c r="P31" s="524">
        <v>1391</v>
      </c>
      <c r="Q31" s="524"/>
      <c r="R31" s="524">
        <v>2589</v>
      </c>
      <c r="S31" s="524">
        <v>1326</v>
      </c>
      <c r="T31" s="524">
        <v>1263</v>
      </c>
      <c r="U31" s="524"/>
      <c r="V31" s="524">
        <v>2238</v>
      </c>
      <c r="W31" s="524">
        <v>1201</v>
      </c>
      <c r="X31" s="524">
        <v>1037</v>
      </c>
      <c r="Y31" s="524"/>
      <c r="Z31" s="524">
        <v>2318</v>
      </c>
      <c r="AA31" s="524">
        <v>1212</v>
      </c>
      <c r="AB31" s="524">
        <v>1106</v>
      </c>
    </row>
    <row r="32" spans="1:28" x14ac:dyDescent="0.2">
      <c r="A32" s="54" t="s">
        <v>85</v>
      </c>
      <c r="B32" s="524">
        <f t="shared" si="0"/>
        <v>7761</v>
      </c>
      <c r="C32" s="524">
        <f t="shared" si="0"/>
        <v>4052</v>
      </c>
      <c r="D32" s="524">
        <f t="shared" si="1"/>
        <v>3709</v>
      </c>
      <c r="E32" s="524"/>
      <c r="F32" s="524">
        <v>1150</v>
      </c>
      <c r="G32" s="524">
        <v>589</v>
      </c>
      <c r="H32" s="524">
        <v>561</v>
      </c>
      <c r="I32" s="524"/>
      <c r="J32" s="524">
        <v>1233</v>
      </c>
      <c r="K32" s="524">
        <v>659</v>
      </c>
      <c r="L32" s="524">
        <v>574</v>
      </c>
      <c r="M32" s="524"/>
      <c r="N32" s="524">
        <v>1504</v>
      </c>
      <c r="O32" s="524">
        <v>796</v>
      </c>
      <c r="P32" s="524">
        <v>708</v>
      </c>
      <c r="Q32" s="524"/>
      <c r="R32" s="524">
        <v>1420</v>
      </c>
      <c r="S32" s="524">
        <v>763</v>
      </c>
      <c r="T32" s="524">
        <v>657</v>
      </c>
      <c r="U32" s="524"/>
      <c r="V32" s="524">
        <v>1194</v>
      </c>
      <c r="W32" s="524">
        <v>600</v>
      </c>
      <c r="X32" s="524">
        <v>594</v>
      </c>
      <c r="Y32" s="524"/>
      <c r="Z32" s="524">
        <v>1260</v>
      </c>
      <c r="AA32" s="524">
        <v>645</v>
      </c>
      <c r="AB32" s="524">
        <v>615</v>
      </c>
    </row>
    <row r="33" spans="1:28" x14ac:dyDescent="0.2">
      <c r="A33" s="54" t="s">
        <v>72</v>
      </c>
      <c r="B33" s="524">
        <f t="shared" si="0"/>
        <v>8790</v>
      </c>
      <c r="C33" s="524">
        <f t="shared" si="0"/>
        <v>4573</v>
      </c>
      <c r="D33" s="524">
        <f t="shared" si="1"/>
        <v>4217</v>
      </c>
      <c r="E33" s="524"/>
      <c r="F33" s="524">
        <v>1331</v>
      </c>
      <c r="G33" s="524">
        <v>695</v>
      </c>
      <c r="H33" s="524">
        <v>636</v>
      </c>
      <c r="I33" s="524"/>
      <c r="J33" s="524">
        <v>1334</v>
      </c>
      <c r="K33" s="524">
        <v>687</v>
      </c>
      <c r="L33" s="524">
        <v>647</v>
      </c>
      <c r="M33" s="524"/>
      <c r="N33" s="524">
        <v>1728</v>
      </c>
      <c r="O33" s="524">
        <v>923</v>
      </c>
      <c r="P33" s="524">
        <v>805</v>
      </c>
      <c r="Q33" s="524"/>
      <c r="R33" s="524">
        <v>1614</v>
      </c>
      <c r="S33" s="524">
        <v>824</v>
      </c>
      <c r="T33" s="524">
        <v>790</v>
      </c>
      <c r="U33" s="524"/>
      <c r="V33" s="524">
        <v>1408</v>
      </c>
      <c r="W33" s="524">
        <v>726</v>
      </c>
      <c r="X33" s="524">
        <v>682</v>
      </c>
      <c r="Y33" s="524"/>
      <c r="Z33" s="524">
        <v>1375</v>
      </c>
      <c r="AA33" s="524">
        <v>718</v>
      </c>
      <c r="AB33" s="524">
        <v>657</v>
      </c>
    </row>
    <row r="34" spans="1:28" x14ac:dyDescent="0.2">
      <c r="A34" s="54" t="s">
        <v>73</v>
      </c>
      <c r="B34" s="524">
        <f t="shared" si="0"/>
        <v>2851</v>
      </c>
      <c r="C34" s="524">
        <f t="shared" si="0"/>
        <v>1488</v>
      </c>
      <c r="D34" s="524">
        <f t="shared" si="1"/>
        <v>1363</v>
      </c>
      <c r="E34" s="524"/>
      <c r="F34" s="524">
        <v>455</v>
      </c>
      <c r="G34" s="524">
        <v>245</v>
      </c>
      <c r="H34" s="524">
        <v>210</v>
      </c>
      <c r="I34" s="524"/>
      <c r="J34" s="524">
        <v>466</v>
      </c>
      <c r="K34" s="524">
        <v>230</v>
      </c>
      <c r="L34" s="524">
        <v>236</v>
      </c>
      <c r="M34" s="524"/>
      <c r="N34" s="524">
        <v>562</v>
      </c>
      <c r="O34" s="524">
        <v>300</v>
      </c>
      <c r="P34" s="524">
        <v>262</v>
      </c>
      <c r="Q34" s="524"/>
      <c r="R34" s="524">
        <v>503</v>
      </c>
      <c r="S34" s="524">
        <v>259</v>
      </c>
      <c r="T34" s="524">
        <v>244</v>
      </c>
      <c r="U34" s="524"/>
      <c r="V34" s="524">
        <v>425</v>
      </c>
      <c r="W34" s="524">
        <v>223</v>
      </c>
      <c r="X34" s="524">
        <v>202</v>
      </c>
      <c r="Y34" s="524"/>
      <c r="Z34" s="524">
        <v>440</v>
      </c>
      <c r="AA34" s="524">
        <v>231</v>
      </c>
      <c r="AB34" s="524">
        <v>209</v>
      </c>
    </row>
    <row r="35" spans="1:28" x14ac:dyDescent="0.2">
      <c r="A35" s="54" t="s">
        <v>74</v>
      </c>
      <c r="B35" s="524">
        <f t="shared" si="0"/>
        <v>25833</v>
      </c>
      <c r="C35" s="524">
        <f t="shared" si="0"/>
        <v>13387</v>
      </c>
      <c r="D35" s="524">
        <f t="shared" si="1"/>
        <v>12446</v>
      </c>
      <c r="E35" s="524"/>
      <c r="F35" s="524">
        <v>4039</v>
      </c>
      <c r="G35" s="524">
        <v>2119</v>
      </c>
      <c r="H35" s="524">
        <v>1920</v>
      </c>
      <c r="I35" s="524"/>
      <c r="J35" s="524">
        <v>4206</v>
      </c>
      <c r="K35" s="524">
        <v>2191</v>
      </c>
      <c r="L35" s="524">
        <v>2015</v>
      </c>
      <c r="M35" s="524"/>
      <c r="N35" s="524">
        <v>4965</v>
      </c>
      <c r="O35" s="524">
        <v>2567</v>
      </c>
      <c r="P35" s="524">
        <v>2398</v>
      </c>
      <c r="Q35" s="524"/>
      <c r="R35" s="524">
        <v>4635</v>
      </c>
      <c r="S35" s="524">
        <v>2398</v>
      </c>
      <c r="T35" s="524">
        <v>2237</v>
      </c>
      <c r="U35" s="524"/>
      <c r="V35" s="524">
        <v>3937</v>
      </c>
      <c r="W35" s="524">
        <v>2020</v>
      </c>
      <c r="X35" s="524">
        <v>1917</v>
      </c>
      <c r="Y35" s="524"/>
      <c r="Z35" s="524">
        <v>4051</v>
      </c>
      <c r="AA35" s="524">
        <v>2092</v>
      </c>
      <c r="AB35" s="524">
        <v>1959</v>
      </c>
    </row>
    <row r="36" spans="1:28" x14ac:dyDescent="0.2">
      <c r="A36" s="54" t="s">
        <v>75</v>
      </c>
      <c r="B36" s="524">
        <f t="shared" si="0"/>
        <v>20605</v>
      </c>
      <c r="C36" s="524">
        <f t="shared" si="0"/>
        <v>10536</v>
      </c>
      <c r="D36" s="524">
        <f t="shared" si="1"/>
        <v>10069</v>
      </c>
      <c r="E36" s="524"/>
      <c r="F36" s="524">
        <v>3222</v>
      </c>
      <c r="G36" s="524">
        <v>1620</v>
      </c>
      <c r="H36" s="524">
        <v>1602</v>
      </c>
      <c r="I36" s="524"/>
      <c r="J36" s="524">
        <v>3134</v>
      </c>
      <c r="K36" s="524">
        <v>1600</v>
      </c>
      <c r="L36" s="524">
        <v>1534</v>
      </c>
      <c r="M36" s="524"/>
      <c r="N36" s="524">
        <v>3883</v>
      </c>
      <c r="O36" s="524">
        <v>2000</v>
      </c>
      <c r="P36" s="524">
        <v>1883</v>
      </c>
      <c r="Q36" s="524"/>
      <c r="R36" s="524">
        <v>3670</v>
      </c>
      <c r="S36" s="524">
        <v>1874</v>
      </c>
      <c r="T36" s="524">
        <v>1796</v>
      </c>
      <c r="U36" s="524"/>
      <c r="V36" s="524">
        <v>3388</v>
      </c>
      <c r="W36" s="524">
        <v>1760</v>
      </c>
      <c r="X36" s="524">
        <v>1628</v>
      </c>
      <c r="Y36" s="524"/>
      <c r="Z36" s="524">
        <v>3308</v>
      </c>
      <c r="AA36" s="524">
        <v>1682</v>
      </c>
      <c r="AB36" s="524">
        <v>1626</v>
      </c>
    </row>
    <row r="37" spans="1:28" ht="13.5" thickBot="1" x14ac:dyDescent="0.25">
      <c r="A37" s="58" t="s">
        <v>76</v>
      </c>
      <c r="B37" s="520">
        <f t="shared" si="0"/>
        <v>3871</v>
      </c>
      <c r="C37" s="520">
        <f t="shared" si="0"/>
        <v>1990</v>
      </c>
      <c r="D37" s="520">
        <f t="shared" si="1"/>
        <v>1881</v>
      </c>
      <c r="E37" s="520"/>
      <c r="F37" s="520">
        <v>570</v>
      </c>
      <c r="G37" s="520">
        <v>281</v>
      </c>
      <c r="H37" s="520">
        <v>289</v>
      </c>
      <c r="I37" s="520"/>
      <c r="J37" s="520">
        <v>636</v>
      </c>
      <c r="K37" s="520">
        <v>334</v>
      </c>
      <c r="L37" s="520">
        <v>302</v>
      </c>
      <c r="M37" s="520"/>
      <c r="N37" s="520">
        <v>829</v>
      </c>
      <c r="O37" s="520">
        <v>431</v>
      </c>
      <c r="P37" s="520">
        <v>398</v>
      </c>
      <c r="Q37" s="520"/>
      <c r="R37" s="520">
        <v>631</v>
      </c>
      <c r="S37" s="520">
        <v>329</v>
      </c>
      <c r="T37" s="520">
        <v>302</v>
      </c>
      <c r="U37" s="520"/>
      <c r="V37" s="520">
        <v>637</v>
      </c>
      <c r="W37" s="520">
        <v>327</v>
      </c>
      <c r="X37" s="520">
        <v>310</v>
      </c>
      <c r="Y37" s="520"/>
      <c r="Z37" s="520">
        <v>568</v>
      </c>
      <c r="AA37" s="520">
        <v>288</v>
      </c>
      <c r="AB37" s="520">
        <v>280</v>
      </c>
    </row>
    <row r="38" spans="1:28" ht="15" customHeight="1" x14ac:dyDescent="0.2">
      <c r="A38" s="13" t="s">
        <v>24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x14ac:dyDescent="0.2"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  <row r="40" spans="1:28" x14ac:dyDescent="0.2"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0:P22 U10:AB22 E9 I9 M9 U9 Y9">
    <cfRule type="cellIs" dxfId="964" priority="15" operator="equal">
      <formula>0</formula>
    </cfRule>
  </conditionalFormatting>
  <conditionalFormatting sqref="Q17:T21 R13:T13 R15:T16 Q22">
    <cfRule type="cellIs" dxfId="963" priority="14" operator="equal">
      <formula>0</formula>
    </cfRule>
  </conditionalFormatting>
  <conditionalFormatting sqref="R10:T11">
    <cfRule type="cellIs" dxfId="962" priority="13" operator="equal">
      <formula>0</formula>
    </cfRule>
  </conditionalFormatting>
  <conditionalFormatting sqref="Q9:Q17">
    <cfRule type="cellIs" dxfId="961" priority="12" operator="equal">
      <formula>0</formula>
    </cfRule>
  </conditionalFormatting>
  <conditionalFormatting sqref="R14:T14">
    <cfRule type="cellIs" dxfId="960" priority="11" operator="equal">
      <formula>0</formula>
    </cfRule>
  </conditionalFormatting>
  <conditionalFormatting sqref="R22:T22">
    <cfRule type="cellIs" dxfId="959" priority="10" operator="equal">
      <formula>0</formula>
    </cfRule>
  </conditionalFormatting>
  <conditionalFormatting sqref="R12:T12">
    <cfRule type="cellIs" dxfId="958" priority="9" operator="equal">
      <formula>0</formula>
    </cfRule>
  </conditionalFormatting>
  <conditionalFormatting sqref="B10:D37">
    <cfRule type="cellIs" dxfId="957" priority="8" operator="equal">
      <formula>0</formula>
    </cfRule>
  </conditionalFormatting>
  <conditionalFormatting sqref="B9:D9">
    <cfRule type="cellIs" dxfId="956" priority="7" operator="equal">
      <formula>0</formula>
    </cfRule>
  </conditionalFormatting>
  <conditionalFormatting sqref="F9:H9">
    <cfRule type="cellIs" dxfId="955" priority="6" operator="equal">
      <formula>0</formula>
    </cfRule>
  </conditionalFormatting>
  <conditionalFormatting sqref="J9:L9">
    <cfRule type="cellIs" dxfId="954" priority="5" operator="equal">
      <formula>0</formula>
    </cfRule>
  </conditionalFormatting>
  <conditionalFormatting sqref="N9:P9">
    <cfRule type="cellIs" dxfId="953" priority="4" operator="equal">
      <formula>0</formula>
    </cfRule>
  </conditionalFormatting>
  <conditionalFormatting sqref="R9:T9">
    <cfRule type="cellIs" dxfId="952" priority="3" operator="equal">
      <formula>0</formula>
    </cfRule>
  </conditionalFormatting>
  <conditionalFormatting sqref="V9:X9">
    <cfRule type="cellIs" dxfId="951" priority="2" operator="equal">
      <formula>0</formula>
    </cfRule>
  </conditionalFormatting>
  <conditionalFormatting sqref="Z9:AB9">
    <cfRule type="cellIs" dxfId="950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75" fitToHeight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7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187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55" t="s">
        <v>0</v>
      </c>
      <c r="B9" s="554">
        <f>SUM(B11:B34)</f>
        <v>36730</v>
      </c>
      <c r="C9" s="554">
        <f>SUM(C11:C34)</f>
        <v>18742</v>
      </c>
      <c r="D9" s="554">
        <f>SUM(D11:D34)</f>
        <v>17988</v>
      </c>
      <c r="E9" s="554"/>
      <c r="F9" s="554">
        <f>SUM(F11:F34)</f>
        <v>6203</v>
      </c>
      <c r="G9" s="554">
        <f>SUM(G11:G34)</f>
        <v>3177</v>
      </c>
      <c r="H9" s="554">
        <f>SUM(H11:H34)</f>
        <v>3026</v>
      </c>
      <c r="I9" s="554"/>
      <c r="J9" s="554">
        <f>SUM(J11:J34)</f>
        <v>6165</v>
      </c>
      <c r="K9" s="554">
        <f>SUM(K11:K34)</f>
        <v>3109</v>
      </c>
      <c r="L9" s="554">
        <f>SUM(L11:L34)</f>
        <v>3056</v>
      </c>
      <c r="M9" s="554"/>
      <c r="N9" s="554">
        <f>SUM(N11:N34)</f>
        <v>6321</v>
      </c>
      <c r="O9" s="554">
        <f>SUM(O11:O34)</f>
        <v>3223</v>
      </c>
      <c r="P9" s="554">
        <f>SUM(P11:P34)</f>
        <v>3098</v>
      </c>
      <c r="Q9" s="554"/>
      <c r="R9" s="554">
        <f>SUM(R11:R34)</f>
        <v>6130</v>
      </c>
      <c r="S9" s="554">
        <f>SUM(S11:S34)</f>
        <v>3105</v>
      </c>
      <c r="T9" s="554">
        <f>SUM(T11:T34)</f>
        <v>3025</v>
      </c>
      <c r="U9" s="554"/>
      <c r="V9" s="554">
        <f>SUM(V11:V34)</f>
        <v>5781</v>
      </c>
      <c r="W9" s="554">
        <f>SUM(W11:W34)</f>
        <v>2950</v>
      </c>
      <c r="X9" s="554">
        <f>SUM(X11:X34)</f>
        <v>2831</v>
      </c>
      <c r="Y9" s="554"/>
      <c r="Z9" s="554">
        <f>SUM(Z11:Z34)</f>
        <v>6130</v>
      </c>
      <c r="AA9" s="554">
        <f>SUM(AA11:AA34)</f>
        <v>3178</v>
      </c>
      <c r="AB9" s="554">
        <f>SUM(AB11:AB34)</f>
        <v>2952</v>
      </c>
      <c r="AC9" s="156"/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3671</v>
      </c>
      <c r="C11" s="524">
        <f>+G11+K11+O11+S11+W11+AA11</f>
        <v>1897</v>
      </c>
      <c r="D11" s="524">
        <f>+B11-C11</f>
        <v>1774</v>
      </c>
      <c r="E11" s="537"/>
      <c r="F11" s="537">
        <v>609</v>
      </c>
      <c r="G11" s="537">
        <v>322</v>
      </c>
      <c r="H11" s="537">
        <v>287</v>
      </c>
      <c r="I11" s="537"/>
      <c r="J11" s="537">
        <v>595</v>
      </c>
      <c r="K11" s="537">
        <v>302</v>
      </c>
      <c r="L11" s="537">
        <v>293</v>
      </c>
      <c r="M11" s="537"/>
      <c r="N11" s="537">
        <v>633</v>
      </c>
      <c r="O11" s="537">
        <v>326</v>
      </c>
      <c r="P11" s="537">
        <v>307</v>
      </c>
      <c r="Q11" s="537"/>
      <c r="R11" s="537">
        <v>650</v>
      </c>
      <c r="S11" s="537">
        <v>333</v>
      </c>
      <c r="T11" s="537">
        <v>317</v>
      </c>
      <c r="U11" s="537"/>
      <c r="V11" s="537">
        <v>591</v>
      </c>
      <c r="W11" s="537">
        <v>297</v>
      </c>
      <c r="X11" s="537">
        <v>294</v>
      </c>
      <c r="Y11" s="537"/>
      <c r="Z11" s="537">
        <v>593</v>
      </c>
      <c r="AA11" s="537">
        <v>317</v>
      </c>
      <c r="AB11" s="537">
        <v>276</v>
      </c>
    </row>
    <row r="12" spans="1:29" x14ac:dyDescent="0.2">
      <c r="A12" s="54" t="s">
        <v>61</v>
      </c>
      <c r="B12" s="524">
        <f t="shared" ref="B12:C34" si="0">+F12+J12+N12+R12+V12+Z12</f>
        <v>6487</v>
      </c>
      <c r="C12" s="524">
        <f t="shared" si="0"/>
        <v>3308</v>
      </c>
      <c r="D12" s="524">
        <f t="shared" ref="D12:D34" si="1">+B12-C12</f>
        <v>3179</v>
      </c>
      <c r="E12" s="537"/>
      <c r="F12" s="537">
        <v>1059</v>
      </c>
      <c r="G12" s="537">
        <v>531</v>
      </c>
      <c r="H12" s="537">
        <v>528</v>
      </c>
      <c r="I12" s="537"/>
      <c r="J12" s="537">
        <v>1034</v>
      </c>
      <c r="K12" s="537">
        <v>533</v>
      </c>
      <c r="L12" s="537">
        <v>501</v>
      </c>
      <c r="M12" s="537"/>
      <c r="N12" s="537">
        <v>1107</v>
      </c>
      <c r="O12" s="537">
        <v>574</v>
      </c>
      <c r="P12" s="537">
        <v>533</v>
      </c>
      <c r="Q12" s="537"/>
      <c r="R12" s="537">
        <v>1108</v>
      </c>
      <c r="S12" s="537">
        <v>560</v>
      </c>
      <c r="T12" s="537">
        <v>548</v>
      </c>
      <c r="U12" s="537"/>
      <c r="V12" s="537">
        <v>1052</v>
      </c>
      <c r="W12" s="537">
        <v>540</v>
      </c>
      <c r="X12" s="537">
        <v>512</v>
      </c>
      <c r="Y12" s="537"/>
      <c r="Z12" s="537">
        <v>1127</v>
      </c>
      <c r="AA12" s="537">
        <v>570</v>
      </c>
      <c r="AB12" s="537">
        <v>557</v>
      </c>
    </row>
    <row r="13" spans="1:29" x14ac:dyDescent="0.2">
      <c r="A13" s="54" t="s">
        <v>31</v>
      </c>
      <c r="B13" s="524">
        <f t="shared" si="0"/>
        <v>4542</v>
      </c>
      <c r="C13" s="524">
        <f t="shared" si="0"/>
        <v>2298</v>
      </c>
      <c r="D13" s="524">
        <f t="shared" si="1"/>
        <v>2244</v>
      </c>
      <c r="E13" s="537"/>
      <c r="F13" s="537">
        <v>756</v>
      </c>
      <c r="G13" s="537">
        <v>385</v>
      </c>
      <c r="H13" s="537">
        <v>371</v>
      </c>
      <c r="I13" s="537"/>
      <c r="J13" s="537">
        <v>728</v>
      </c>
      <c r="K13" s="537">
        <v>365</v>
      </c>
      <c r="L13" s="537">
        <v>363</v>
      </c>
      <c r="M13" s="537"/>
      <c r="N13" s="537">
        <v>758</v>
      </c>
      <c r="O13" s="537">
        <v>380</v>
      </c>
      <c r="P13" s="537">
        <v>378</v>
      </c>
      <c r="Q13" s="537"/>
      <c r="R13" s="537">
        <v>767</v>
      </c>
      <c r="S13" s="537">
        <v>382</v>
      </c>
      <c r="T13" s="537">
        <v>385</v>
      </c>
      <c r="U13" s="537"/>
      <c r="V13" s="537">
        <v>750</v>
      </c>
      <c r="W13" s="537">
        <v>370</v>
      </c>
      <c r="X13" s="537">
        <v>380</v>
      </c>
      <c r="Y13" s="537"/>
      <c r="Z13" s="537">
        <v>783</v>
      </c>
      <c r="AA13" s="537">
        <v>416</v>
      </c>
      <c r="AB13" s="537">
        <v>367</v>
      </c>
    </row>
    <row r="14" spans="1:29" x14ac:dyDescent="0.2">
      <c r="A14" s="54" t="s">
        <v>62</v>
      </c>
      <c r="B14" s="524">
        <f t="shared" si="0"/>
        <v>1706</v>
      </c>
      <c r="C14" s="524">
        <f t="shared" si="0"/>
        <v>893</v>
      </c>
      <c r="D14" s="524">
        <f t="shared" si="1"/>
        <v>813</v>
      </c>
      <c r="E14" s="537"/>
      <c r="F14" s="537">
        <v>288</v>
      </c>
      <c r="G14" s="537">
        <v>154</v>
      </c>
      <c r="H14" s="537">
        <v>134</v>
      </c>
      <c r="I14" s="537"/>
      <c r="J14" s="537">
        <v>300</v>
      </c>
      <c r="K14" s="537">
        <v>154</v>
      </c>
      <c r="L14" s="537">
        <v>146</v>
      </c>
      <c r="M14" s="537"/>
      <c r="N14" s="537">
        <v>310</v>
      </c>
      <c r="O14" s="537">
        <v>160</v>
      </c>
      <c r="P14" s="537">
        <v>150</v>
      </c>
      <c r="Q14" s="537"/>
      <c r="R14" s="537">
        <v>289</v>
      </c>
      <c r="S14" s="537">
        <v>153</v>
      </c>
      <c r="T14" s="537">
        <v>136</v>
      </c>
      <c r="U14" s="537"/>
      <c r="V14" s="537">
        <v>269</v>
      </c>
      <c r="W14" s="537">
        <v>141</v>
      </c>
      <c r="X14" s="537">
        <v>128</v>
      </c>
      <c r="Y14" s="537"/>
      <c r="Z14" s="537">
        <v>250</v>
      </c>
      <c r="AA14" s="537">
        <v>131</v>
      </c>
      <c r="AB14" s="537">
        <v>119</v>
      </c>
    </row>
    <row r="15" spans="1:29" x14ac:dyDescent="0.2">
      <c r="A15" s="54" t="s">
        <v>63</v>
      </c>
      <c r="B15" s="524">
        <f t="shared" si="0"/>
        <v>247</v>
      </c>
      <c r="C15" s="524">
        <f t="shared" si="0"/>
        <v>125</v>
      </c>
      <c r="D15" s="524">
        <f t="shared" si="1"/>
        <v>122</v>
      </c>
      <c r="E15" s="538"/>
      <c r="F15" s="538">
        <v>53</v>
      </c>
      <c r="G15" s="538">
        <v>20</v>
      </c>
      <c r="H15" s="538">
        <v>33</v>
      </c>
      <c r="I15" s="538"/>
      <c r="J15" s="537">
        <v>41</v>
      </c>
      <c r="K15" s="537">
        <v>21</v>
      </c>
      <c r="L15" s="537">
        <v>20</v>
      </c>
      <c r="M15" s="537"/>
      <c r="N15" s="537">
        <v>36</v>
      </c>
      <c r="O15" s="537">
        <v>16</v>
      </c>
      <c r="P15" s="537">
        <v>20</v>
      </c>
      <c r="Q15" s="537"/>
      <c r="R15" s="537">
        <v>43</v>
      </c>
      <c r="S15" s="537">
        <v>25</v>
      </c>
      <c r="T15" s="537">
        <v>18</v>
      </c>
      <c r="U15" s="537"/>
      <c r="V15" s="537">
        <v>33</v>
      </c>
      <c r="W15" s="537">
        <v>18</v>
      </c>
      <c r="X15" s="537">
        <v>15</v>
      </c>
      <c r="Y15" s="537"/>
      <c r="Z15" s="537">
        <v>41</v>
      </c>
      <c r="AA15" s="537">
        <v>25</v>
      </c>
      <c r="AB15" s="537">
        <v>16</v>
      </c>
    </row>
    <row r="16" spans="1:29" x14ac:dyDescent="0.2">
      <c r="A16" s="54" t="s">
        <v>64</v>
      </c>
      <c r="B16" s="524">
        <f t="shared" si="0"/>
        <v>297</v>
      </c>
      <c r="C16" s="524">
        <f t="shared" si="0"/>
        <v>165</v>
      </c>
      <c r="D16" s="524">
        <f t="shared" si="1"/>
        <v>132</v>
      </c>
      <c r="E16" s="538"/>
      <c r="F16" s="538">
        <v>72</v>
      </c>
      <c r="G16" s="538">
        <v>42</v>
      </c>
      <c r="H16" s="538">
        <v>30</v>
      </c>
      <c r="I16" s="538"/>
      <c r="J16" s="538">
        <v>45</v>
      </c>
      <c r="K16" s="538">
        <v>26</v>
      </c>
      <c r="L16" s="538">
        <v>19</v>
      </c>
      <c r="M16" s="538"/>
      <c r="N16" s="538">
        <v>49</v>
      </c>
      <c r="O16" s="538">
        <v>25</v>
      </c>
      <c r="P16" s="538">
        <v>24</v>
      </c>
      <c r="Q16" s="538"/>
      <c r="R16" s="538">
        <v>43</v>
      </c>
      <c r="S16" s="538">
        <v>29</v>
      </c>
      <c r="T16" s="538">
        <v>14</v>
      </c>
      <c r="U16" s="538"/>
      <c r="V16" s="538">
        <v>41</v>
      </c>
      <c r="W16" s="538">
        <v>20</v>
      </c>
      <c r="X16" s="538">
        <v>21</v>
      </c>
      <c r="Y16" s="538"/>
      <c r="Z16" s="538">
        <v>47</v>
      </c>
      <c r="AA16" s="538">
        <v>23</v>
      </c>
      <c r="AB16" s="538">
        <v>24</v>
      </c>
    </row>
    <row r="17" spans="1:28" x14ac:dyDescent="0.2">
      <c r="A17" s="54" t="s">
        <v>55</v>
      </c>
      <c r="B17" s="524">
        <f t="shared" si="0"/>
        <v>3758</v>
      </c>
      <c r="C17" s="524">
        <f t="shared" si="0"/>
        <v>1902</v>
      </c>
      <c r="D17" s="524">
        <f t="shared" si="1"/>
        <v>1856</v>
      </c>
      <c r="E17" s="538"/>
      <c r="F17" s="538">
        <v>683</v>
      </c>
      <c r="G17" s="538">
        <v>361</v>
      </c>
      <c r="H17" s="538">
        <v>322</v>
      </c>
      <c r="I17" s="538"/>
      <c r="J17" s="538">
        <v>656</v>
      </c>
      <c r="K17" s="538">
        <v>301</v>
      </c>
      <c r="L17" s="538">
        <v>355</v>
      </c>
      <c r="M17" s="538"/>
      <c r="N17" s="538">
        <v>648</v>
      </c>
      <c r="O17" s="538">
        <v>354</v>
      </c>
      <c r="P17" s="538">
        <v>294</v>
      </c>
      <c r="Q17" s="538"/>
      <c r="R17" s="538">
        <v>597</v>
      </c>
      <c r="S17" s="538">
        <v>279</v>
      </c>
      <c r="T17" s="538">
        <v>318</v>
      </c>
      <c r="U17" s="538"/>
      <c r="V17" s="538">
        <v>571</v>
      </c>
      <c r="W17" s="538">
        <v>298</v>
      </c>
      <c r="X17" s="538">
        <v>273</v>
      </c>
      <c r="Y17" s="538"/>
      <c r="Z17" s="538">
        <v>603</v>
      </c>
      <c r="AA17" s="538">
        <v>309</v>
      </c>
      <c r="AB17" s="538">
        <v>294</v>
      </c>
    </row>
    <row r="18" spans="1:28" x14ac:dyDescent="0.2">
      <c r="A18" s="54" t="s">
        <v>65</v>
      </c>
      <c r="B18" s="524">
        <f t="shared" si="0"/>
        <v>876</v>
      </c>
      <c r="C18" s="524">
        <f t="shared" si="0"/>
        <v>446</v>
      </c>
      <c r="D18" s="524">
        <f t="shared" si="1"/>
        <v>430</v>
      </c>
      <c r="E18" s="537"/>
      <c r="F18" s="537">
        <v>171</v>
      </c>
      <c r="G18" s="537">
        <v>78</v>
      </c>
      <c r="H18" s="537">
        <v>93</v>
      </c>
      <c r="I18" s="537"/>
      <c r="J18" s="537">
        <v>168</v>
      </c>
      <c r="K18" s="537">
        <v>92</v>
      </c>
      <c r="L18" s="537">
        <v>76</v>
      </c>
      <c r="M18" s="537"/>
      <c r="N18" s="537">
        <v>131</v>
      </c>
      <c r="O18" s="537">
        <v>71</v>
      </c>
      <c r="P18" s="537">
        <v>60</v>
      </c>
      <c r="Q18" s="537"/>
      <c r="R18" s="537">
        <v>142</v>
      </c>
      <c r="S18" s="537">
        <v>72</v>
      </c>
      <c r="T18" s="537">
        <v>70</v>
      </c>
      <c r="U18" s="537"/>
      <c r="V18" s="537">
        <v>140</v>
      </c>
      <c r="W18" s="537">
        <v>70</v>
      </c>
      <c r="X18" s="537">
        <v>70</v>
      </c>
      <c r="Y18" s="537"/>
      <c r="Z18" s="537">
        <v>124</v>
      </c>
      <c r="AA18" s="537">
        <v>63</v>
      </c>
      <c r="AB18" s="537">
        <v>61</v>
      </c>
    </row>
    <row r="19" spans="1:28" x14ac:dyDescent="0.2">
      <c r="A19" s="54" t="s">
        <v>66</v>
      </c>
      <c r="B19" s="524">
        <f t="shared" si="0"/>
        <v>610</v>
      </c>
      <c r="C19" s="524">
        <f t="shared" si="0"/>
        <v>323</v>
      </c>
      <c r="D19" s="524">
        <f t="shared" si="1"/>
        <v>287</v>
      </c>
      <c r="E19" s="538"/>
      <c r="F19" s="538">
        <v>126</v>
      </c>
      <c r="G19" s="538">
        <v>68</v>
      </c>
      <c r="H19" s="538">
        <v>58</v>
      </c>
      <c r="I19" s="538"/>
      <c r="J19" s="538">
        <v>94</v>
      </c>
      <c r="K19" s="538">
        <v>38</v>
      </c>
      <c r="L19" s="538">
        <v>56</v>
      </c>
      <c r="M19" s="538"/>
      <c r="N19" s="538">
        <v>100</v>
      </c>
      <c r="O19" s="538">
        <v>58</v>
      </c>
      <c r="P19" s="538">
        <v>42</v>
      </c>
      <c r="Q19" s="538"/>
      <c r="R19" s="538">
        <v>116</v>
      </c>
      <c r="S19" s="538">
        <v>60</v>
      </c>
      <c r="T19" s="538">
        <v>56</v>
      </c>
      <c r="U19" s="538"/>
      <c r="V19" s="538">
        <v>91</v>
      </c>
      <c r="W19" s="538">
        <v>56</v>
      </c>
      <c r="X19" s="538">
        <v>35</v>
      </c>
      <c r="Y19" s="538"/>
      <c r="Z19" s="538">
        <v>83</v>
      </c>
      <c r="AA19" s="538">
        <v>43</v>
      </c>
      <c r="AB19" s="538">
        <v>40</v>
      </c>
    </row>
    <row r="20" spans="1:28" x14ac:dyDescent="0.2">
      <c r="A20" s="53" t="s">
        <v>32</v>
      </c>
      <c r="B20" s="524">
        <f t="shared" si="0"/>
        <v>2654</v>
      </c>
      <c r="C20" s="524">
        <f t="shared" si="0"/>
        <v>1385</v>
      </c>
      <c r="D20" s="524">
        <f t="shared" si="1"/>
        <v>1269</v>
      </c>
      <c r="E20" s="524"/>
      <c r="F20" s="537">
        <v>445</v>
      </c>
      <c r="G20" s="537">
        <v>231</v>
      </c>
      <c r="H20" s="537">
        <v>214</v>
      </c>
      <c r="I20" s="524"/>
      <c r="J20" s="537">
        <v>473</v>
      </c>
      <c r="K20" s="537">
        <v>245</v>
      </c>
      <c r="L20" s="537">
        <v>228</v>
      </c>
      <c r="M20" s="524"/>
      <c r="N20" s="537">
        <v>469</v>
      </c>
      <c r="O20" s="537">
        <v>236</v>
      </c>
      <c r="P20" s="537">
        <v>233</v>
      </c>
      <c r="Q20" s="524"/>
      <c r="R20" s="537">
        <v>411</v>
      </c>
      <c r="S20" s="537">
        <v>212</v>
      </c>
      <c r="T20" s="537">
        <v>199</v>
      </c>
      <c r="U20" s="524"/>
      <c r="V20" s="537">
        <v>438</v>
      </c>
      <c r="W20" s="537">
        <v>223</v>
      </c>
      <c r="X20" s="537">
        <v>215</v>
      </c>
      <c r="Y20" s="524"/>
      <c r="Z20" s="537">
        <v>418</v>
      </c>
      <c r="AA20" s="537">
        <v>238</v>
      </c>
      <c r="AB20" s="537">
        <v>180</v>
      </c>
    </row>
    <row r="21" spans="1:28" x14ac:dyDescent="0.2">
      <c r="A21" s="54" t="s">
        <v>68</v>
      </c>
      <c r="B21" s="524">
        <f t="shared" si="0"/>
        <v>251</v>
      </c>
      <c r="C21" s="524">
        <f t="shared" si="0"/>
        <v>123</v>
      </c>
      <c r="D21" s="524">
        <f t="shared" si="1"/>
        <v>128</v>
      </c>
      <c r="E21" s="524"/>
      <c r="F21" s="524">
        <v>47</v>
      </c>
      <c r="G21" s="524">
        <v>25</v>
      </c>
      <c r="H21" s="524">
        <v>22</v>
      </c>
      <c r="I21" s="524"/>
      <c r="J21" s="524">
        <v>43</v>
      </c>
      <c r="K21" s="524">
        <v>21</v>
      </c>
      <c r="L21" s="524">
        <v>22</v>
      </c>
      <c r="M21" s="524"/>
      <c r="N21" s="524">
        <v>42</v>
      </c>
      <c r="O21" s="524">
        <v>21</v>
      </c>
      <c r="P21" s="524">
        <v>21</v>
      </c>
      <c r="Q21" s="524"/>
      <c r="R21" s="524">
        <v>32</v>
      </c>
      <c r="S21" s="524">
        <v>15</v>
      </c>
      <c r="T21" s="524">
        <v>17</v>
      </c>
      <c r="U21" s="524"/>
      <c r="V21" s="524">
        <v>44</v>
      </c>
      <c r="W21" s="524">
        <v>20</v>
      </c>
      <c r="X21" s="524">
        <v>24</v>
      </c>
      <c r="Y21" s="524"/>
      <c r="Z21" s="524">
        <v>43</v>
      </c>
      <c r="AA21" s="524">
        <v>21</v>
      </c>
      <c r="AB21" s="524">
        <v>22</v>
      </c>
    </row>
    <row r="22" spans="1:28" x14ac:dyDescent="0.2">
      <c r="A22" s="54" t="s">
        <v>33</v>
      </c>
      <c r="B22" s="524">
        <f t="shared" si="0"/>
        <v>5993</v>
      </c>
      <c r="C22" s="524">
        <f t="shared" si="0"/>
        <v>3072</v>
      </c>
      <c r="D22" s="524">
        <f t="shared" si="1"/>
        <v>2921</v>
      </c>
      <c r="E22" s="524"/>
      <c r="F22" s="524">
        <v>989</v>
      </c>
      <c r="G22" s="524">
        <v>500</v>
      </c>
      <c r="H22" s="524">
        <v>489</v>
      </c>
      <c r="I22" s="524"/>
      <c r="J22" s="524">
        <v>1021</v>
      </c>
      <c r="K22" s="524">
        <v>539</v>
      </c>
      <c r="L22" s="524">
        <v>482</v>
      </c>
      <c r="M22" s="524"/>
      <c r="N22" s="524">
        <v>1067</v>
      </c>
      <c r="O22" s="524">
        <v>536</v>
      </c>
      <c r="P22" s="524">
        <v>531</v>
      </c>
      <c r="Q22" s="524"/>
      <c r="R22" s="524">
        <v>987</v>
      </c>
      <c r="S22" s="524">
        <v>502</v>
      </c>
      <c r="T22" s="524">
        <v>485</v>
      </c>
      <c r="U22" s="524"/>
      <c r="V22" s="524">
        <v>907</v>
      </c>
      <c r="W22" s="524">
        <v>482</v>
      </c>
      <c r="X22" s="524">
        <v>425</v>
      </c>
      <c r="Y22" s="524"/>
      <c r="Z22" s="524">
        <v>1022</v>
      </c>
      <c r="AA22" s="524">
        <v>513</v>
      </c>
      <c r="AB22" s="524">
        <v>509</v>
      </c>
    </row>
    <row r="23" spans="1:28" x14ac:dyDescent="0.2">
      <c r="A23" s="54" t="s">
        <v>218</v>
      </c>
      <c r="B23" s="524">
        <f t="shared" si="0"/>
        <v>33</v>
      </c>
      <c r="C23" s="524">
        <f t="shared" si="0"/>
        <v>17</v>
      </c>
      <c r="D23" s="524">
        <f t="shared" si="1"/>
        <v>16</v>
      </c>
      <c r="E23" s="524"/>
      <c r="F23" s="524">
        <v>1</v>
      </c>
      <c r="G23" s="524">
        <v>1</v>
      </c>
      <c r="H23" s="524">
        <v>0</v>
      </c>
      <c r="I23" s="524"/>
      <c r="J23" s="524">
        <v>5</v>
      </c>
      <c r="K23" s="524">
        <v>4</v>
      </c>
      <c r="L23" s="524">
        <v>1</v>
      </c>
      <c r="M23" s="524"/>
      <c r="N23" s="524">
        <v>8</v>
      </c>
      <c r="O23" s="524">
        <v>5</v>
      </c>
      <c r="P23" s="524">
        <v>3</v>
      </c>
      <c r="Q23" s="524"/>
      <c r="R23" s="524">
        <v>7</v>
      </c>
      <c r="S23" s="524">
        <v>1</v>
      </c>
      <c r="T23" s="524">
        <v>6</v>
      </c>
      <c r="U23" s="524"/>
      <c r="V23" s="524">
        <v>4</v>
      </c>
      <c r="W23" s="524">
        <v>3</v>
      </c>
      <c r="X23" s="524">
        <v>1</v>
      </c>
      <c r="Y23" s="524"/>
      <c r="Z23" s="524">
        <v>8</v>
      </c>
      <c r="AA23" s="524">
        <v>3</v>
      </c>
      <c r="AB23" s="524">
        <v>5</v>
      </c>
    </row>
    <row r="24" spans="1:28" x14ac:dyDescent="0.2">
      <c r="A24" s="54" t="s">
        <v>56</v>
      </c>
      <c r="B24" s="524">
        <f t="shared" si="0"/>
        <v>641</v>
      </c>
      <c r="C24" s="524">
        <f t="shared" si="0"/>
        <v>302</v>
      </c>
      <c r="D24" s="524">
        <f t="shared" si="1"/>
        <v>339</v>
      </c>
      <c r="E24" s="524"/>
      <c r="F24" s="524">
        <v>83</v>
      </c>
      <c r="G24" s="524">
        <v>39</v>
      </c>
      <c r="H24" s="524">
        <v>44</v>
      </c>
      <c r="I24" s="524"/>
      <c r="J24" s="524">
        <v>97</v>
      </c>
      <c r="K24" s="524">
        <v>46</v>
      </c>
      <c r="L24" s="524">
        <v>51</v>
      </c>
      <c r="M24" s="524"/>
      <c r="N24" s="524">
        <v>111</v>
      </c>
      <c r="O24" s="524">
        <v>41</v>
      </c>
      <c r="P24" s="524">
        <v>70</v>
      </c>
      <c r="Q24" s="524"/>
      <c r="R24" s="524">
        <v>119</v>
      </c>
      <c r="S24" s="524">
        <v>66</v>
      </c>
      <c r="T24" s="524">
        <v>53</v>
      </c>
      <c r="U24" s="524"/>
      <c r="V24" s="524">
        <v>98</v>
      </c>
      <c r="W24" s="524">
        <v>48</v>
      </c>
      <c r="X24" s="524">
        <v>50</v>
      </c>
      <c r="Y24" s="524"/>
      <c r="Z24" s="524">
        <v>133</v>
      </c>
      <c r="AA24" s="524">
        <v>62</v>
      </c>
      <c r="AB24" s="524">
        <v>71</v>
      </c>
    </row>
    <row r="25" spans="1:28" x14ac:dyDescent="0.2">
      <c r="A25" s="54" t="s">
        <v>70</v>
      </c>
      <c r="B25" s="524">
        <f t="shared" si="0"/>
        <v>406</v>
      </c>
      <c r="C25" s="524">
        <f t="shared" si="0"/>
        <v>201</v>
      </c>
      <c r="D25" s="524">
        <f t="shared" si="1"/>
        <v>205</v>
      </c>
      <c r="E25" s="524"/>
      <c r="F25" s="524">
        <v>74</v>
      </c>
      <c r="G25" s="524">
        <v>36</v>
      </c>
      <c r="H25" s="524">
        <v>38</v>
      </c>
      <c r="I25" s="524"/>
      <c r="J25" s="524">
        <v>65</v>
      </c>
      <c r="K25" s="524">
        <v>30</v>
      </c>
      <c r="L25" s="524">
        <v>35</v>
      </c>
      <c r="M25" s="524"/>
      <c r="N25" s="524">
        <v>72</v>
      </c>
      <c r="O25" s="524">
        <v>28</v>
      </c>
      <c r="P25" s="524">
        <v>44</v>
      </c>
      <c r="Q25" s="524"/>
      <c r="R25" s="524">
        <v>60</v>
      </c>
      <c r="S25" s="524">
        <v>30</v>
      </c>
      <c r="T25" s="524">
        <v>30</v>
      </c>
      <c r="U25" s="524"/>
      <c r="V25" s="524">
        <v>78</v>
      </c>
      <c r="W25" s="524">
        <v>43</v>
      </c>
      <c r="X25" s="524">
        <v>35</v>
      </c>
      <c r="Y25" s="524"/>
      <c r="Z25" s="524">
        <v>57</v>
      </c>
      <c r="AA25" s="524">
        <v>34</v>
      </c>
      <c r="AB25" s="524">
        <v>23</v>
      </c>
    </row>
    <row r="26" spans="1:28" x14ac:dyDescent="0.2">
      <c r="A26" s="54" t="s">
        <v>71</v>
      </c>
      <c r="B26" s="524">
        <f t="shared" si="0"/>
        <v>876</v>
      </c>
      <c r="C26" s="524">
        <f t="shared" si="0"/>
        <v>425</v>
      </c>
      <c r="D26" s="524">
        <f t="shared" si="1"/>
        <v>451</v>
      </c>
      <c r="E26" s="524"/>
      <c r="F26" s="524">
        <v>126</v>
      </c>
      <c r="G26" s="524">
        <v>59</v>
      </c>
      <c r="H26" s="524">
        <v>67</v>
      </c>
      <c r="I26" s="524"/>
      <c r="J26" s="524">
        <v>159</v>
      </c>
      <c r="K26" s="524">
        <v>74</v>
      </c>
      <c r="L26" s="524">
        <v>85</v>
      </c>
      <c r="M26" s="524"/>
      <c r="N26" s="524">
        <v>140</v>
      </c>
      <c r="O26" s="524">
        <v>71</v>
      </c>
      <c r="P26" s="524">
        <v>69</v>
      </c>
      <c r="Q26" s="524"/>
      <c r="R26" s="524">
        <v>150</v>
      </c>
      <c r="S26" s="524">
        <v>81</v>
      </c>
      <c r="T26" s="524">
        <v>69</v>
      </c>
      <c r="U26" s="524"/>
      <c r="V26" s="524">
        <v>132</v>
      </c>
      <c r="W26" s="524">
        <v>57</v>
      </c>
      <c r="X26" s="524">
        <v>75</v>
      </c>
      <c r="Y26" s="524"/>
      <c r="Z26" s="524">
        <v>169</v>
      </c>
      <c r="AA26" s="524">
        <v>83</v>
      </c>
      <c r="AB26" s="524">
        <v>86</v>
      </c>
    </row>
    <row r="27" spans="1:28" x14ac:dyDescent="0.2">
      <c r="A27" s="54" t="s">
        <v>57</v>
      </c>
      <c r="B27" s="524">
        <f t="shared" si="0"/>
        <v>204</v>
      </c>
      <c r="C27" s="524">
        <f t="shared" si="0"/>
        <v>102</v>
      </c>
      <c r="D27" s="524">
        <f t="shared" si="1"/>
        <v>102</v>
      </c>
      <c r="E27" s="524"/>
      <c r="F27" s="524">
        <v>23</v>
      </c>
      <c r="G27" s="524">
        <v>9</v>
      </c>
      <c r="H27" s="524">
        <v>14</v>
      </c>
      <c r="I27" s="524"/>
      <c r="J27" s="524">
        <v>28</v>
      </c>
      <c r="K27" s="524">
        <v>15</v>
      </c>
      <c r="L27" s="524">
        <v>13</v>
      </c>
      <c r="M27" s="524"/>
      <c r="N27" s="524">
        <v>32</v>
      </c>
      <c r="O27" s="524">
        <v>13</v>
      </c>
      <c r="P27" s="524">
        <v>19</v>
      </c>
      <c r="Q27" s="524"/>
      <c r="R27" s="524">
        <v>49</v>
      </c>
      <c r="S27" s="524">
        <v>29</v>
      </c>
      <c r="T27" s="524">
        <v>20</v>
      </c>
      <c r="U27" s="524"/>
      <c r="V27" s="524">
        <v>29</v>
      </c>
      <c r="W27" s="524">
        <v>13</v>
      </c>
      <c r="X27" s="524">
        <v>16</v>
      </c>
      <c r="Y27" s="524"/>
      <c r="Z27" s="524">
        <v>43</v>
      </c>
      <c r="AA27" s="524">
        <v>23</v>
      </c>
      <c r="AB27" s="524">
        <v>20</v>
      </c>
    </row>
    <row r="28" spans="1:28" x14ac:dyDescent="0.2">
      <c r="A28" s="54" t="s">
        <v>58</v>
      </c>
      <c r="B28" s="524">
        <f t="shared" si="0"/>
        <v>844</v>
      </c>
      <c r="C28" s="524">
        <f t="shared" si="0"/>
        <v>429</v>
      </c>
      <c r="D28" s="524">
        <f t="shared" si="1"/>
        <v>415</v>
      </c>
      <c r="E28" s="524"/>
      <c r="F28" s="524">
        <v>150</v>
      </c>
      <c r="G28" s="524">
        <v>79</v>
      </c>
      <c r="H28" s="524">
        <v>71</v>
      </c>
      <c r="I28" s="524"/>
      <c r="J28" s="524">
        <v>153</v>
      </c>
      <c r="K28" s="524">
        <v>81</v>
      </c>
      <c r="L28" s="524">
        <v>72</v>
      </c>
      <c r="M28" s="524"/>
      <c r="N28" s="524">
        <v>146</v>
      </c>
      <c r="O28" s="524">
        <v>76</v>
      </c>
      <c r="P28" s="524">
        <v>70</v>
      </c>
      <c r="Q28" s="524"/>
      <c r="R28" s="524">
        <v>128</v>
      </c>
      <c r="S28" s="524">
        <v>67</v>
      </c>
      <c r="T28" s="524">
        <v>61</v>
      </c>
      <c r="U28" s="524"/>
      <c r="V28" s="524">
        <v>117</v>
      </c>
      <c r="W28" s="524">
        <v>53</v>
      </c>
      <c r="X28" s="524">
        <v>64</v>
      </c>
      <c r="Y28" s="524"/>
      <c r="Z28" s="524">
        <v>150</v>
      </c>
      <c r="AA28" s="524">
        <v>73</v>
      </c>
      <c r="AB28" s="524">
        <v>77</v>
      </c>
    </row>
    <row r="29" spans="1:28" x14ac:dyDescent="0.2">
      <c r="A29" s="54" t="s">
        <v>59</v>
      </c>
      <c r="B29" s="524">
        <f t="shared" si="0"/>
        <v>181</v>
      </c>
      <c r="C29" s="524">
        <f t="shared" si="0"/>
        <v>87</v>
      </c>
      <c r="D29" s="524">
        <f t="shared" si="1"/>
        <v>94</v>
      </c>
      <c r="E29" s="524"/>
      <c r="F29" s="524">
        <v>22</v>
      </c>
      <c r="G29" s="524">
        <v>13</v>
      </c>
      <c r="H29" s="524">
        <v>9</v>
      </c>
      <c r="I29" s="524"/>
      <c r="J29" s="524">
        <v>25</v>
      </c>
      <c r="K29" s="524">
        <v>12</v>
      </c>
      <c r="L29" s="524">
        <v>13</v>
      </c>
      <c r="M29" s="524"/>
      <c r="N29" s="524">
        <v>33</v>
      </c>
      <c r="O29" s="524">
        <v>18</v>
      </c>
      <c r="P29" s="524">
        <v>15</v>
      </c>
      <c r="Q29" s="524"/>
      <c r="R29" s="524">
        <v>44</v>
      </c>
      <c r="S29" s="524">
        <v>18</v>
      </c>
      <c r="T29" s="524">
        <v>26</v>
      </c>
      <c r="U29" s="524"/>
      <c r="V29" s="524">
        <v>31</v>
      </c>
      <c r="W29" s="524">
        <v>13</v>
      </c>
      <c r="X29" s="524">
        <v>18</v>
      </c>
      <c r="Y29" s="524"/>
      <c r="Z29" s="524">
        <v>26</v>
      </c>
      <c r="AA29" s="524">
        <v>13</v>
      </c>
      <c r="AB29" s="524">
        <v>13</v>
      </c>
    </row>
    <row r="30" spans="1:28" x14ac:dyDescent="0.2">
      <c r="A30" s="54" t="s">
        <v>85</v>
      </c>
      <c r="B30" s="524">
        <f t="shared" si="0"/>
        <v>454</v>
      </c>
      <c r="C30" s="524">
        <f t="shared" si="0"/>
        <v>218</v>
      </c>
      <c r="D30" s="524">
        <f t="shared" si="1"/>
        <v>236</v>
      </c>
      <c r="E30" s="524"/>
      <c r="F30" s="524">
        <v>73</v>
      </c>
      <c r="G30" s="524">
        <v>36</v>
      </c>
      <c r="H30" s="524">
        <v>37</v>
      </c>
      <c r="I30" s="524"/>
      <c r="J30" s="524">
        <v>85</v>
      </c>
      <c r="K30" s="524">
        <v>42</v>
      </c>
      <c r="L30" s="524">
        <v>43</v>
      </c>
      <c r="M30" s="524"/>
      <c r="N30" s="524">
        <v>89</v>
      </c>
      <c r="O30" s="524">
        <v>45</v>
      </c>
      <c r="P30" s="524">
        <v>44</v>
      </c>
      <c r="Q30" s="524"/>
      <c r="R30" s="524">
        <v>78</v>
      </c>
      <c r="S30" s="524">
        <v>38</v>
      </c>
      <c r="T30" s="524">
        <v>40</v>
      </c>
      <c r="U30" s="524"/>
      <c r="V30" s="524">
        <v>73</v>
      </c>
      <c r="W30" s="524">
        <v>31</v>
      </c>
      <c r="X30" s="524">
        <v>42</v>
      </c>
      <c r="Y30" s="524"/>
      <c r="Z30" s="524">
        <v>56</v>
      </c>
      <c r="AA30" s="524">
        <v>26</v>
      </c>
      <c r="AB30" s="524">
        <v>30</v>
      </c>
    </row>
    <row r="31" spans="1:28" x14ac:dyDescent="0.2">
      <c r="A31" s="54" t="s">
        <v>72</v>
      </c>
      <c r="B31" s="524">
        <f t="shared" si="0"/>
        <v>130</v>
      </c>
      <c r="C31" s="524">
        <f t="shared" si="0"/>
        <v>59</v>
      </c>
      <c r="D31" s="524">
        <f t="shared" si="1"/>
        <v>71</v>
      </c>
      <c r="E31" s="524"/>
      <c r="F31" s="524">
        <v>20</v>
      </c>
      <c r="G31" s="524">
        <v>8</v>
      </c>
      <c r="H31" s="524">
        <v>12</v>
      </c>
      <c r="I31" s="524"/>
      <c r="J31" s="524">
        <v>22</v>
      </c>
      <c r="K31" s="524">
        <v>9</v>
      </c>
      <c r="L31" s="524">
        <v>13</v>
      </c>
      <c r="M31" s="524"/>
      <c r="N31" s="524">
        <v>24</v>
      </c>
      <c r="O31" s="524">
        <v>10</v>
      </c>
      <c r="P31" s="524">
        <v>14</v>
      </c>
      <c r="Q31" s="524"/>
      <c r="R31" s="524">
        <v>23</v>
      </c>
      <c r="S31" s="524">
        <v>15</v>
      </c>
      <c r="T31" s="524">
        <v>8</v>
      </c>
      <c r="U31" s="524"/>
      <c r="V31" s="524">
        <v>21</v>
      </c>
      <c r="W31" s="524">
        <v>7</v>
      </c>
      <c r="X31" s="524">
        <v>14</v>
      </c>
      <c r="Y31" s="524"/>
      <c r="Z31" s="524">
        <v>20</v>
      </c>
      <c r="AA31" s="524">
        <v>10</v>
      </c>
      <c r="AB31" s="524">
        <v>10</v>
      </c>
    </row>
    <row r="32" spans="1:28" x14ac:dyDescent="0.2">
      <c r="A32" s="54" t="s">
        <v>73</v>
      </c>
      <c r="B32" s="524">
        <f t="shared" si="0"/>
        <v>175</v>
      </c>
      <c r="C32" s="524">
        <f t="shared" si="0"/>
        <v>83</v>
      </c>
      <c r="D32" s="524">
        <f t="shared" si="1"/>
        <v>92</v>
      </c>
      <c r="E32" s="524"/>
      <c r="F32" s="524">
        <v>31</v>
      </c>
      <c r="G32" s="524">
        <v>16</v>
      </c>
      <c r="H32" s="524">
        <v>15</v>
      </c>
      <c r="I32" s="524"/>
      <c r="J32" s="524">
        <v>35</v>
      </c>
      <c r="K32" s="524">
        <v>16</v>
      </c>
      <c r="L32" s="524">
        <v>19</v>
      </c>
      <c r="M32" s="524"/>
      <c r="N32" s="524">
        <v>32</v>
      </c>
      <c r="O32" s="524">
        <v>17</v>
      </c>
      <c r="P32" s="524">
        <v>15</v>
      </c>
      <c r="Q32" s="524"/>
      <c r="R32" s="524">
        <v>28</v>
      </c>
      <c r="S32" s="524">
        <v>12</v>
      </c>
      <c r="T32" s="524">
        <v>16</v>
      </c>
      <c r="U32" s="524"/>
      <c r="V32" s="524">
        <v>22</v>
      </c>
      <c r="W32" s="524">
        <v>11</v>
      </c>
      <c r="X32" s="524">
        <v>11</v>
      </c>
      <c r="Y32" s="524"/>
      <c r="Z32" s="524">
        <v>27</v>
      </c>
      <c r="AA32" s="524">
        <v>11</v>
      </c>
      <c r="AB32" s="524">
        <v>16</v>
      </c>
    </row>
    <row r="33" spans="1:28" x14ac:dyDescent="0.2">
      <c r="A33" s="54" t="s">
        <v>74</v>
      </c>
      <c r="B33" s="524">
        <f t="shared" si="0"/>
        <v>867</v>
      </c>
      <c r="C33" s="524">
        <f t="shared" si="0"/>
        <v>448</v>
      </c>
      <c r="D33" s="524">
        <f t="shared" si="1"/>
        <v>419</v>
      </c>
      <c r="E33" s="524"/>
      <c r="F33" s="524">
        <v>137</v>
      </c>
      <c r="G33" s="524">
        <v>74</v>
      </c>
      <c r="H33" s="524">
        <v>63</v>
      </c>
      <c r="I33" s="524"/>
      <c r="J33" s="524">
        <v>146</v>
      </c>
      <c r="K33" s="524">
        <v>74</v>
      </c>
      <c r="L33" s="524">
        <v>72</v>
      </c>
      <c r="M33" s="524"/>
      <c r="N33" s="524">
        <v>153</v>
      </c>
      <c r="O33" s="524">
        <v>70</v>
      </c>
      <c r="P33" s="524">
        <v>83</v>
      </c>
      <c r="Q33" s="524"/>
      <c r="R33" s="524">
        <v>144</v>
      </c>
      <c r="S33" s="524">
        <v>74</v>
      </c>
      <c r="T33" s="524">
        <v>70</v>
      </c>
      <c r="U33" s="524"/>
      <c r="V33" s="524">
        <v>128</v>
      </c>
      <c r="W33" s="524">
        <v>68</v>
      </c>
      <c r="X33" s="524">
        <v>60</v>
      </c>
      <c r="Y33" s="524"/>
      <c r="Z33" s="524">
        <v>159</v>
      </c>
      <c r="AA33" s="524">
        <v>88</v>
      </c>
      <c r="AB33" s="524">
        <v>71</v>
      </c>
    </row>
    <row r="34" spans="1:28" ht="13.5" thickBot="1" x14ac:dyDescent="0.25">
      <c r="A34" s="58" t="s">
        <v>75</v>
      </c>
      <c r="B34" s="520">
        <f t="shared" si="0"/>
        <v>827</v>
      </c>
      <c r="C34" s="520">
        <f t="shared" si="0"/>
        <v>434</v>
      </c>
      <c r="D34" s="520">
        <f t="shared" si="1"/>
        <v>393</v>
      </c>
      <c r="E34" s="520"/>
      <c r="F34" s="520">
        <v>165</v>
      </c>
      <c r="G34" s="520">
        <v>90</v>
      </c>
      <c r="H34" s="520">
        <v>75</v>
      </c>
      <c r="I34" s="520"/>
      <c r="J34" s="520">
        <v>147</v>
      </c>
      <c r="K34" s="520">
        <v>69</v>
      </c>
      <c r="L34" s="520">
        <v>78</v>
      </c>
      <c r="M34" s="520"/>
      <c r="N34" s="520">
        <v>131</v>
      </c>
      <c r="O34" s="520">
        <v>72</v>
      </c>
      <c r="P34" s="520">
        <v>59</v>
      </c>
      <c r="Q34" s="520"/>
      <c r="R34" s="520">
        <v>115</v>
      </c>
      <c r="S34" s="520">
        <v>52</v>
      </c>
      <c r="T34" s="520">
        <v>63</v>
      </c>
      <c r="U34" s="520"/>
      <c r="V34" s="520">
        <v>121</v>
      </c>
      <c r="W34" s="520">
        <v>68</v>
      </c>
      <c r="X34" s="520">
        <v>53</v>
      </c>
      <c r="Y34" s="520"/>
      <c r="Z34" s="520">
        <v>148</v>
      </c>
      <c r="AA34" s="520">
        <v>83</v>
      </c>
      <c r="AB34" s="520">
        <v>65</v>
      </c>
    </row>
    <row r="35" spans="1:28" ht="15" customHeight="1" x14ac:dyDescent="0.2">
      <c r="A35" s="13" t="s">
        <v>24</v>
      </c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x14ac:dyDescent="0.2"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  <row r="37" spans="1:28" x14ac:dyDescent="0.2"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4">
    <cfRule type="cellIs" dxfId="949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5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212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55" t="s">
        <v>0</v>
      </c>
      <c r="B9" s="554">
        <f>SUM(B11:B22)</f>
        <v>4838</v>
      </c>
      <c r="C9" s="554">
        <f>SUM(C11:C22)</f>
        <v>2231</v>
      </c>
      <c r="D9" s="554">
        <f>SUM(D11:D22)</f>
        <v>2607</v>
      </c>
      <c r="E9" s="554"/>
      <c r="F9" s="554">
        <f>SUM(F11:F22)</f>
        <v>741</v>
      </c>
      <c r="G9" s="554">
        <f>SUM(G11:G22)</f>
        <v>344</v>
      </c>
      <c r="H9" s="554">
        <f>SUM(H11:H22)</f>
        <v>397</v>
      </c>
      <c r="I9" s="554"/>
      <c r="J9" s="554">
        <f>SUM(J11:J22)</f>
        <v>750</v>
      </c>
      <c r="K9" s="554">
        <f>SUM(K11:K22)</f>
        <v>339</v>
      </c>
      <c r="L9" s="554">
        <f>SUM(L11:L22)</f>
        <v>411</v>
      </c>
      <c r="M9" s="554"/>
      <c r="N9" s="554">
        <f>SUM(N11:N22)</f>
        <v>824</v>
      </c>
      <c r="O9" s="554">
        <f>SUM(O11:O22)</f>
        <v>390</v>
      </c>
      <c r="P9" s="554">
        <f>SUM(P11:P22)</f>
        <v>434</v>
      </c>
      <c r="Q9" s="554"/>
      <c r="R9" s="554">
        <f>SUM(R11:R22)</f>
        <v>879</v>
      </c>
      <c r="S9" s="554">
        <f>SUM(S11:S22)</f>
        <v>408</v>
      </c>
      <c r="T9" s="554">
        <f>SUM(T11:T22)</f>
        <v>471</v>
      </c>
      <c r="U9" s="554"/>
      <c r="V9" s="554">
        <f>SUM(V11:V22)</f>
        <v>797</v>
      </c>
      <c r="W9" s="554">
        <f>SUM(W11:W22)</f>
        <v>361</v>
      </c>
      <c r="X9" s="554">
        <f>SUM(X11:X22)</f>
        <v>436</v>
      </c>
      <c r="Y9" s="554"/>
      <c r="Z9" s="554">
        <f>SUM(Z11:Z22)</f>
        <v>847</v>
      </c>
      <c r="AA9" s="554">
        <f>SUM(AA11:AA22)</f>
        <v>389</v>
      </c>
      <c r="AB9" s="554">
        <f>SUM(AB11:AB22)</f>
        <v>458</v>
      </c>
      <c r="AC9" s="156"/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865</v>
      </c>
      <c r="C11" s="524">
        <f>+G11+K11+O11+S11+W11+AA11</f>
        <v>406</v>
      </c>
      <c r="D11" s="524">
        <f>+B11-C11</f>
        <v>459</v>
      </c>
      <c r="E11" s="537"/>
      <c r="F11" s="537">
        <v>136</v>
      </c>
      <c r="G11" s="537">
        <v>68</v>
      </c>
      <c r="H11" s="537">
        <v>68</v>
      </c>
      <c r="I11" s="537"/>
      <c r="J11" s="537">
        <v>155</v>
      </c>
      <c r="K11" s="537">
        <v>69</v>
      </c>
      <c r="L11" s="537">
        <v>86</v>
      </c>
      <c r="M11" s="537"/>
      <c r="N11" s="537">
        <v>148</v>
      </c>
      <c r="O11" s="537">
        <v>72</v>
      </c>
      <c r="P11" s="537">
        <v>76</v>
      </c>
      <c r="Q11" s="537"/>
      <c r="R11" s="537">
        <v>146</v>
      </c>
      <c r="S11" s="537">
        <v>64</v>
      </c>
      <c r="T11" s="537">
        <v>82</v>
      </c>
      <c r="U11" s="537"/>
      <c r="V11" s="537">
        <v>138</v>
      </c>
      <c r="W11" s="537">
        <v>61</v>
      </c>
      <c r="X11" s="537">
        <v>77</v>
      </c>
      <c r="Y11" s="537"/>
      <c r="Z11" s="537">
        <v>142</v>
      </c>
      <c r="AA11" s="537">
        <v>72</v>
      </c>
      <c r="AB11" s="537">
        <v>70</v>
      </c>
    </row>
    <row r="12" spans="1:29" x14ac:dyDescent="0.2">
      <c r="A12" s="54" t="s">
        <v>61</v>
      </c>
      <c r="B12" s="524">
        <f t="shared" ref="B12:C22" si="0">+F12+J12+N12+R12+V12+Z12</f>
        <v>1013</v>
      </c>
      <c r="C12" s="524">
        <f t="shared" si="0"/>
        <v>446</v>
      </c>
      <c r="D12" s="524">
        <f t="shared" ref="D12:D22" si="1">+B12-C12</f>
        <v>567</v>
      </c>
      <c r="E12" s="537"/>
      <c r="F12" s="537">
        <v>155</v>
      </c>
      <c r="G12" s="537">
        <v>61</v>
      </c>
      <c r="H12" s="537">
        <v>94</v>
      </c>
      <c r="I12" s="537"/>
      <c r="J12" s="537">
        <v>176</v>
      </c>
      <c r="K12" s="537">
        <v>72</v>
      </c>
      <c r="L12" s="537">
        <v>104</v>
      </c>
      <c r="M12" s="537"/>
      <c r="N12" s="537">
        <v>169</v>
      </c>
      <c r="O12" s="537">
        <v>78</v>
      </c>
      <c r="P12" s="537">
        <v>91</v>
      </c>
      <c r="Q12" s="537"/>
      <c r="R12" s="537">
        <v>190</v>
      </c>
      <c r="S12" s="537">
        <v>92</v>
      </c>
      <c r="T12" s="537">
        <v>98</v>
      </c>
      <c r="U12" s="537"/>
      <c r="V12" s="537">
        <v>161</v>
      </c>
      <c r="W12" s="537">
        <v>74</v>
      </c>
      <c r="X12" s="537">
        <v>87</v>
      </c>
      <c r="Y12" s="537"/>
      <c r="Z12" s="537">
        <v>162</v>
      </c>
      <c r="AA12" s="537">
        <v>69</v>
      </c>
      <c r="AB12" s="537">
        <v>93</v>
      </c>
    </row>
    <row r="13" spans="1:29" x14ac:dyDescent="0.2">
      <c r="A13" s="54" t="s">
        <v>31</v>
      </c>
      <c r="B13" s="524">
        <f t="shared" si="0"/>
        <v>615</v>
      </c>
      <c r="C13" s="524">
        <f t="shared" si="0"/>
        <v>260</v>
      </c>
      <c r="D13" s="524">
        <f t="shared" si="1"/>
        <v>355</v>
      </c>
      <c r="E13" s="537"/>
      <c r="F13" s="537">
        <v>92</v>
      </c>
      <c r="G13" s="537">
        <v>43</v>
      </c>
      <c r="H13" s="537">
        <v>49</v>
      </c>
      <c r="I13" s="537"/>
      <c r="J13" s="537">
        <v>103</v>
      </c>
      <c r="K13" s="537">
        <v>42</v>
      </c>
      <c r="L13" s="537">
        <v>61</v>
      </c>
      <c r="M13" s="537"/>
      <c r="N13" s="537">
        <v>106</v>
      </c>
      <c r="O13" s="537">
        <v>45</v>
      </c>
      <c r="P13" s="537">
        <v>61</v>
      </c>
      <c r="Q13" s="537"/>
      <c r="R13" s="537">
        <v>106</v>
      </c>
      <c r="S13" s="537">
        <v>42</v>
      </c>
      <c r="T13" s="537">
        <v>64</v>
      </c>
      <c r="U13" s="537"/>
      <c r="V13" s="537">
        <v>113</v>
      </c>
      <c r="W13" s="537">
        <v>48</v>
      </c>
      <c r="X13" s="537">
        <v>65</v>
      </c>
      <c r="Y13" s="537"/>
      <c r="Z13" s="537">
        <v>95</v>
      </c>
      <c r="AA13" s="537">
        <v>40</v>
      </c>
      <c r="AB13" s="537">
        <v>55</v>
      </c>
    </row>
    <row r="14" spans="1:29" x14ac:dyDescent="0.2">
      <c r="A14" s="54" t="s">
        <v>64</v>
      </c>
      <c r="B14" s="524">
        <f t="shared" si="0"/>
        <v>257</v>
      </c>
      <c r="C14" s="524">
        <f t="shared" si="0"/>
        <v>106</v>
      </c>
      <c r="D14" s="524">
        <f t="shared" si="1"/>
        <v>151</v>
      </c>
      <c r="E14" s="538"/>
      <c r="F14" s="538">
        <v>39</v>
      </c>
      <c r="G14" s="538">
        <v>23</v>
      </c>
      <c r="H14" s="538">
        <v>16</v>
      </c>
      <c r="I14" s="538"/>
      <c r="J14" s="538">
        <v>37</v>
      </c>
      <c r="K14" s="538">
        <v>16</v>
      </c>
      <c r="L14" s="538">
        <v>21</v>
      </c>
      <c r="M14" s="538"/>
      <c r="N14" s="538">
        <v>40</v>
      </c>
      <c r="O14" s="538">
        <v>16</v>
      </c>
      <c r="P14" s="538">
        <v>24</v>
      </c>
      <c r="Q14" s="538"/>
      <c r="R14" s="538">
        <v>48</v>
      </c>
      <c r="S14" s="538">
        <v>16</v>
      </c>
      <c r="T14" s="538">
        <v>32</v>
      </c>
      <c r="U14" s="538"/>
      <c r="V14" s="538">
        <v>39</v>
      </c>
      <c r="W14" s="538">
        <v>15</v>
      </c>
      <c r="X14" s="538">
        <v>24</v>
      </c>
      <c r="Y14" s="538"/>
      <c r="Z14" s="538">
        <v>54</v>
      </c>
      <c r="AA14" s="538">
        <v>20</v>
      </c>
      <c r="AB14" s="538">
        <v>34</v>
      </c>
    </row>
    <row r="15" spans="1:29" x14ac:dyDescent="0.2">
      <c r="A15" s="54" t="s">
        <v>55</v>
      </c>
      <c r="B15" s="524">
        <f t="shared" si="0"/>
        <v>527</v>
      </c>
      <c r="C15" s="524">
        <f t="shared" si="0"/>
        <v>258</v>
      </c>
      <c r="D15" s="524">
        <f t="shared" si="1"/>
        <v>269</v>
      </c>
      <c r="E15" s="538"/>
      <c r="F15" s="538">
        <v>83</v>
      </c>
      <c r="G15" s="538">
        <v>38</v>
      </c>
      <c r="H15" s="538">
        <v>45</v>
      </c>
      <c r="I15" s="538"/>
      <c r="J15" s="538">
        <v>70</v>
      </c>
      <c r="K15" s="538">
        <v>31</v>
      </c>
      <c r="L15" s="538">
        <v>39</v>
      </c>
      <c r="M15" s="538"/>
      <c r="N15" s="538">
        <v>82</v>
      </c>
      <c r="O15" s="538">
        <v>44</v>
      </c>
      <c r="P15" s="538">
        <v>38</v>
      </c>
      <c r="Q15" s="538"/>
      <c r="R15" s="538">
        <v>104</v>
      </c>
      <c r="S15" s="538">
        <v>53</v>
      </c>
      <c r="T15" s="538">
        <v>51</v>
      </c>
      <c r="U15" s="538"/>
      <c r="V15" s="538">
        <v>79</v>
      </c>
      <c r="W15" s="538">
        <v>35</v>
      </c>
      <c r="X15" s="538">
        <v>44</v>
      </c>
      <c r="Y15" s="538"/>
      <c r="Z15" s="538">
        <v>109</v>
      </c>
      <c r="AA15" s="538">
        <v>57</v>
      </c>
      <c r="AB15" s="538">
        <v>52</v>
      </c>
    </row>
    <row r="16" spans="1:29" x14ac:dyDescent="0.2">
      <c r="A16" s="54" t="s">
        <v>65</v>
      </c>
      <c r="B16" s="524">
        <f t="shared" si="0"/>
        <v>251</v>
      </c>
      <c r="C16" s="524">
        <f t="shared" si="0"/>
        <v>114</v>
      </c>
      <c r="D16" s="524">
        <f t="shared" si="1"/>
        <v>137</v>
      </c>
      <c r="E16" s="537"/>
      <c r="F16" s="537">
        <v>40</v>
      </c>
      <c r="G16" s="537">
        <v>20</v>
      </c>
      <c r="H16" s="537">
        <v>20</v>
      </c>
      <c r="I16" s="537"/>
      <c r="J16" s="537">
        <v>36</v>
      </c>
      <c r="K16" s="537">
        <v>20</v>
      </c>
      <c r="L16" s="537">
        <v>16</v>
      </c>
      <c r="M16" s="537"/>
      <c r="N16" s="537">
        <v>44</v>
      </c>
      <c r="O16" s="537">
        <v>19</v>
      </c>
      <c r="P16" s="537">
        <v>25</v>
      </c>
      <c r="Q16" s="537"/>
      <c r="R16" s="537">
        <v>38</v>
      </c>
      <c r="S16" s="537">
        <v>15</v>
      </c>
      <c r="T16" s="537">
        <v>23</v>
      </c>
      <c r="U16" s="537"/>
      <c r="V16" s="537">
        <v>45</v>
      </c>
      <c r="W16" s="537">
        <v>21</v>
      </c>
      <c r="X16" s="537">
        <v>24</v>
      </c>
      <c r="Y16" s="537"/>
      <c r="Z16" s="537">
        <v>48</v>
      </c>
      <c r="AA16" s="537">
        <v>19</v>
      </c>
      <c r="AB16" s="537">
        <v>29</v>
      </c>
    </row>
    <row r="17" spans="1:28" x14ac:dyDescent="0.2">
      <c r="A17" s="54" t="s">
        <v>66</v>
      </c>
      <c r="B17" s="524">
        <f t="shared" si="0"/>
        <v>249</v>
      </c>
      <c r="C17" s="524">
        <f t="shared" si="0"/>
        <v>103</v>
      </c>
      <c r="D17" s="524">
        <f t="shared" si="1"/>
        <v>146</v>
      </c>
      <c r="E17" s="538"/>
      <c r="F17" s="538">
        <v>32</v>
      </c>
      <c r="G17" s="538">
        <v>9</v>
      </c>
      <c r="H17" s="538">
        <v>23</v>
      </c>
      <c r="I17" s="538"/>
      <c r="J17" s="538">
        <v>37</v>
      </c>
      <c r="K17" s="538">
        <v>17</v>
      </c>
      <c r="L17" s="538">
        <v>20</v>
      </c>
      <c r="M17" s="538"/>
      <c r="N17" s="538">
        <v>44</v>
      </c>
      <c r="O17" s="538">
        <v>19</v>
      </c>
      <c r="P17" s="538">
        <v>25</v>
      </c>
      <c r="Q17" s="538"/>
      <c r="R17" s="538">
        <v>44</v>
      </c>
      <c r="S17" s="538">
        <v>20</v>
      </c>
      <c r="T17" s="538">
        <v>24</v>
      </c>
      <c r="U17" s="538"/>
      <c r="V17" s="538">
        <v>49</v>
      </c>
      <c r="W17" s="538">
        <v>23</v>
      </c>
      <c r="X17" s="538">
        <v>26</v>
      </c>
      <c r="Y17" s="538"/>
      <c r="Z17" s="538">
        <v>43</v>
      </c>
      <c r="AA17" s="538">
        <v>15</v>
      </c>
      <c r="AB17" s="538">
        <v>28</v>
      </c>
    </row>
    <row r="18" spans="1:28" x14ac:dyDescent="0.2">
      <c r="A18" s="54" t="s">
        <v>68</v>
      </c>
      <c r="B18" s="524">
        <f t="shared" si="0"/>
        <v>262</v>
      </c>
      <c r="C18" s="524">
        <f t="shared" si="0"/>
        <v>128</v>
      </c>
      <c r="D18" s="524">
        <f t="shared" si="1"/>
        <v>134</v>
      </c>
      <c r="E18" s="524"/>
      <c r="F18" s="524">
        <v>40</v>
      </c>
      <c r="G18" s="524">
        <v>15</v>
      </c>
      <c r="H18" s="524">
        <v>25</v>
      </c>
      <c r="I18" s="524"/>
      <c r="J18" s="524">
        <v>38</v>
      </c>
      <c r="K18" s="524">
        <v>20</v>
      </c>
      <c r="L18" s="524">
        <v>18</v>
      </c>
      <c r="M18" s="524"/>
      <c r="N18" s="524">
        <v>43</v>
      </c>
      <c r="O18" s="524">
        <v>22</v>
      </c>
      <c r="P18" s="524">
        <v>21</v>
      </c>
      <c r="Q18" s="524"/>
      <c r="R18" s="524">
        <v>60</v>
      </c>
      <c r="S18" s="524">
        <v>33</v>
      </c>
      <c r="T18" s="524">
        <v>27</v>
      </c>
      <c r="U18" s="524"/>
      <c r="V18" s="524">
        <v>40</v>
      </c>
      <c r="W18" s="524">
        <v>17</v>
      </c>
      <c r="X18" s="524">
        <v>23</v>
      </c>
      <c r="Y18" s="524"/>
      <c r="Z18" s="524">
        <v>41</v>
      </c>
      <c r="AA18" s="524">
        <v>21</v>
      </c>
      <c r="AB18" s="524">
        <v>20</v>
      </c>
    </row>
    <row r="19" spans="1:28" x14ac:dyDescent="0.2">
      <c r="A19" s="54" t="s">
        <v>33</v>
      </c>
      <c r="B19" s="524">
        <f t="shared" si="0"/>
        <v>231</v>
      </c>
      <c r="C19" s="524">
        <f t="shared" si="0"/>
        <v>108</v>
      </c>
      <c r="D19" s="524">
        <f t="shared" si="1"/>
        <v>123</v>
      </c>
      <c r="E19" s="524"/>
      <c r="F19" s="524">
        <v>26</v>
      </c>
      <c r="G19" s="524">
        <v>16</v>
      </c>
      <c r="H19" s="524">
        <v>10</v>
      </c>
      <c r="I19" s="524"/>
      <c r="J19" s="524">
        <v>29</v>
      </c>
      <c r="K19" s="524">
        <v>13</v>
      </c>
      <c r="L19" s="524">
        <v>16</v>
      </c>
      <c r="M19" s="524"/>
      <c r="N19" s="524">
        <v>47</v>
      </c>
      <c r="O19" s="524">
        <v>19</v>
      </c>
      <c r="P19" s="524">
        <v>28</v>
      </c>
      <c r="Q19" s="524"/>
      <c r="R19" s="524">
        <v>52</v>
      </c>
      <c r="S19" s="524">
        <v>29</v>
      </c>
      <c r="T19" s="524">
        <v>23</v>
      </c>
      <c r="U19" s="524"/>
      <c r="V19" s="524">
        <v>40</v>
      </c>
      <c r="W19" s="524">
        <v>18</v>
      </c>
      <c r="X19" s="524">
        <v>22</v>
      </c>
      <c r="Y19" s="524"/>
      <c r="Z19" s="524">
        <v>37</v>
      </c>
      <c r="AA19" s="524">
        <v>13</v>
      </c>
      <c r="AB19" s="524">
        <v>24</v>
      </c>
    </row>
    <row r="20" spans="1:28" x14ac:dyDescent="0.2">
      <c r="A20" s="54" t="s">
        <v>70</v>
      </c>
      <c r="B20" s="524">
        <f t="shared" si="0"/>
        <v>106</v>
      </c>
      <c r="C20" s="524">
        <f t="shared" si="0"/>
        <v>58</v>
      </c>
      <c r="D20" s="524">
        <f t="shared" si="1"/>
        <v>48</v>
      </c>
      <c r="E20" s="524"/>
      <c r="F20" s="524">
        <v>13</v>
      </c>
      <c r="G20" s="524">
        <v>6</v>
      </c>
      <c r="H20" s="524">
        <v>7</v>
      </c>
      <c r="I20" s="524"/>
      <c r="J20" s="524">
        <v>13</v>
      </c>
      <c r="K20" s="524">
        <v>6</v>
      </c>
      <c r="L20" s="524">
        <v>7</v>
      </c>
      <c r="M20" s="524"/>
      <c r="N20" s="524">
        <v>20</v>
      </c>
      <c r="O20" s="524">
        <v>10</v>
      </c>
      <c r="P20" s="524">
        <v>10</v>
      </c>
      <c r="Q20" s="524"/>
      <c r="R20" s="524">
        <v>6</v>
      </c>
      <c r="S20" s="524">
        <v>4</v>
      </c>
      <c r="T20" s="524">
        <v>2</v>
      </c>
      <c r="U20" s="524"/>
      <c r="V20" s="524">
        <v>18</v>
      </c>
      <c r="W20" s="524">
        <v>9</v>
      </c>
      <c r="X20" s="524">
        <v>9</v>
      </c>
      <c r="Y20" s="524"/>
      <c r="Z20" s="524">
        <v>36</v>
      </c>
      <c r="AA20" s="524">
        <v>23</v>
      </c>
      <c r="AB20" s="524">
        <v>13</v>
      </c>
    </row>
    <row r="21" spans="1:28" x14ac:dyDescent="0.2">
      <c r="A21" s="54" t="s">
        <v>71</v>
      </c>
      <c r="B21" s="524">
        <f t="shared" si="0"/>
        <v>98</v>
      </c>
      <c r="C21" s="524">
        <f t="shared" si="0"/>
        <v>53</v>
      </c>
      <c r="D21" s="524">
        <f t="shared" si="1"/>
        <v>45</v>
      </c>
      <c r="E21" s="524"/>
      <c r="F21" s="524">
        <v>23</v>
      </c>
      <c r="G21" s="524">
        <v>12</v>
      </c>
      <c r="H21" s="524">
        <v>11</v>
      </c>
      <c r="I21" s="524"/>
      <c r="J21" s="524">
        <v>7</v>
      </c>
      <c r="K21" s="524">
        <v>3</v>
      </c>
      <c r="L21" s="524">
        <v>4</v>
      </c>
      <c r="M21" s="524"/>
      <c r="N21" s="524">
        <v>19</v>
      </c>
      <c r="O21" s="524">
        <v>10</v>
      </c>
      <c r="P21" s="524">
        <v>9</v>
      </c>
      <c r="Q21" s="524"/>
      <c r="R21" s="524">
        <v>19</v>
      </c>
      <c r="S21" s="524">
        <v>10</v>
      </c>
      <c r="T21" s="524">
        <v>9</v>
      </c>
      <c r="U21" s="524"/>
      <c r="V21" s="524">
        <v>16</v>
      </c>
      <c r="W21" s="524">
        <v>7</v>
      </c>
      <c r="X21" s="524">
        <v>9</v>
      </c>
      <c r="Y21" s="524"/>
      <c r="Z21" s="524">
        <v>14</v>
      </c>
      <c r="AA21" s="524">
        <v>11</v>
      </c>
      <c r="AB21" s="524">
        <v>3</v>
      </c>
    </row>
    <row r="22" spans="1:28" ht="13.5" thickBot="1" x14ac:dyDescent="0.25">
      <c r="A22" s="58" t="s">
        <v>58</v>
      </c>
      <c r="B22" s="520">
        <f t="shared" si="0"/>
        <v>364</v>
      </c>
      <c r="C22" s="520">
        <f t="shared" si="0"/>
        <v>191</v>
      </c>
      <c r="D22" s="520">
        <f t="shared" si="1"/>
        <v>173</v>
      </c>
      <c r="E22" s="520"/>
      <c r="F22" s="520">
        <v>62</v>
      </c>
      <c r="G22" s="520">
        <v>33</v>
      </c>
      <c r="H22" s="520">
        <v>29</v>
      </c>
      <c r="I22" s="520"/>
      <c r="J22" s="520">
        <v>49</v>
      </c>
      <c r="K22" s="520">
        <v>30</v>
      </c>
      <c r="L22" s="520">
        <v>19</v>
      </c>
      <c r="M22" s="520"/>
      <c r="N22" s="520">
        <v>62</v>
      </c>
      <c r="O22" s="520">
        <v>36</v>
      </c>
      <c r="P22" s="520">
        <v>26</v>
      </c>
      <c r="Q22" s="520"/>
      <c r="R22" s="520">
        <v>66</v>
      </c>
      <c r="S22" s="520">
        <v>30</v>
      </c>
      <c r="T22" s="520">
        <v>36</v>
      </c>
      <c r="U22" s="520"/>
      <c r="V22" s="520">
        <v>59</v>
      </c>
      <c r="W22" s="520">
        <v>33</v>
      </c>
      <c r="X22" s="520">
        <v>26</v>
      </c>
      <c r="Y22" s="520"/>
      <c r="Z22" s="520">
        <v>66</v>
      </c>
      <c r="AA22" s="520">
        <v>29</v>
      </c>
      <c r="AB22" s="520">
        <v>37</v>
      </c>
    </row>
    <row r="23" spans="1:28" ht="15" customHeight="1" x14ac:dyDescent="0.2">
      <c r="A23" s="13" t="s">
        <v>24</v>
      </c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</row>
    <row r="24" spans="1:28" x14ac:dyDescent="0.2"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</row>
    <row r="25" spans="1:28" x14ac:dyDescent="0.2"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9 I9 M9 U9 Y9 Q9:Q14 R13:T14 Q15:T17 E10:P17 U10:AB17 B10:D22">
    <cfRule type="cellIs" dxfId="948" priority="15" operator="equal">
      <formula>0</formula>
    </cfRule>
  </conditionalFormatting>
  <conditionalFormatting sqref="R10:T11">
    <cfRule type="cellIs" dxfId="947" priority="13" operator="equal">
      <formula>0</formula>
    </cfRule>
  </conditionalFormatting>
  <conditionalFormatting sqref="R12:T12">
    <cfRule type="cellIs" dxfId="946" priority="9" operator="equal">
      <formula>0</formula>
    </cfRule>
  </conditionalFormatting>
  <conditionalFormatting sqref="B9:D9">
    <cfRule type="cellIs" dxfId="945" priority="7" operator="equal">
      <formula>0</formula>
    </cfRule>
  </conditionalFormatting>
  <conditionalFormatting sqref="F9:H9">
    <cfRule type="cellIs" dxfId="944" priority="6" operator="equal">
      <formula>0</formula>
    </cfRule>
  </conditionalFormatting>
  <conditionalFormatting sqref="J9:L9">
    <cfRule type="cellIs" dxfId="943" priority="5" operator="equal">
      <formula>0</formula>
    </cfRule>
  </conditionalFormatting>
  <conditionalFormatting sqref="N9:P9">
    <cfRule type="cellIs" dxfId="942" priority="4" operator="equal">
      <formula>0</formula>
    </cfRule>
  </conditionalFormatting>
  <conditionalFormatting sqref="R9:T9">
    <cfRule type="cellIs" dxfId="941" priority="3" operator="equal">
      <formula>0</formula>
    </cfRule>
  </conditionalFormatting>
  <conditionalFormatting sqref="V9:X9">
    <cfRule type="cellIs" dxfId="940" priority="2" operator="equal">
      <formula>0</formula>
    </cfRule>
  </conditionalFormatting>
  <conditionalFormatting sqref="Z9:AB9">
    <cfRule type="cellIs" dxfId="939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6"/>
  <sheetViews>
    <sheetView showGridLines="0" zoomScaleNormal="100" zoomScaleSheetLayoutView="100" workbookViewId="0">
      <selection activeCell="E6" sqref="E6"/>
    </sheetView>
  </sheetViews>
  <sheetFormatPr baseColWidth="10" defaultColWidth="11" defaultRowHeight="12.75" x14ac:dyDescent="0.2"/>
  <cols>
    <col min="1" max="1" width="16.25" style="168" customWidth="1"/>
    <col min="2" max="4" width="6.25" style="517" customWidth="1"/>
    <col min="5" max="5" width="0.875" style="517" customWidth="1"/>
    <col min="6" max="8" width="6.25" style="517" customWidth="1"/>
    <col min="9" max="9" width="0.875" style="517" customWidth="1"/>
    <col min="10" max="12" width="6.25" style="517" customWidth="1"/>
    <col min="13" max="13" width="0.875" style="517" customWidth="1"/>
    <col min="14" max="16" width="6.25" style="517" customWidth="1"/>
    <col min="17" max="17" width="0.875" style="517" customWidth="1"/>
    <col min="18" max="20" width="6.25" style="517" customWidth="1"/>
    <col min="21" max="21" width="0.875" style="517" customWidth="1"/>
    <col min="22" max="24" width="6.25" style="517" customWidth="1"/>
    <col min="25" max="25" width="0.875" style="517" customWidth="1"/>
    <col min="26" max="28" width="6.2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173" t="s">
        <v>0</v>
      </c>
      <c r="B9" s="554">
        <f>SUM(B10:B16)</f>
        <v>457889</v>
      </c>
      <c r="C9" s="554">
        <f>SUM(C10:C16)</f>
        <v>235263</v>
      </c>
      <c r="D9" s="554">
        <f>SUM(D10:D16)</f>
        <v>222626</v>
      </c>
      <c r="E9" s="554"/>
      <c r="F9" s="554">
        <f>SUM(F10:F16)</f>
        <v>71327</v>
      </c>
      <c r="G9" s="554">
        <f>SUM(G10:G16)</f>
        <v>36480</v>
      </c>
      <c r="H9" s="554">
        <f>SUM(H10:H16)</f>
        <v>34847</v>
      </c>
      <c r="I9" s="554"/>
      <c r="J9" s="554">
        <f>SUM(J10:J16)</f>
        <v>72111</v>
      </c>
      <c r="K9" s="554">
        <f>SUM(K10:K16)</f>
        <v>37042</v>
      </c>
      <c r="L9" s="554">
        <f>SUM(L10:L16)</f>
        <v>35069</v>
      </c>
      <c r="M9" s="554"/>
      <c r="N9" s="554">
        <f>SUM(N10:N16)</f>
        <v>87410</v>
      </c>
      <c r="O9" s="554">
        <f>SUM(O10:O16)</f>
        <v>45150</v>
      </c>
      <c r="P9" s="554">
        <f>SUM(P10:P16)</f>
        <v>42260</v>
      </c>
      <c r="Q9" s="554"/>
      <c r="R9" s="554">
        <f>SUM(R10:R16)</f>
        <v>79075</v>
      </c>
      <c r="S9" s="554">
        <f>SUM(S10:S16)</f>
        <v>40438</v>
      </c>
      <c r="T9" s="554">
        <f>SUM(T10:T16)</f>
        <v>38637</v>
      </c>
      <c r="U9" s="554"/>
      <c r="V9" s="554">
        <f>SUM(V10:V16)</f>
        <v>73275</v>
      </c>
      <c r="W9" s="554">
        <f>SUM(W10:W16)</f>
        <v>37764</v>
      </c>
      <c r="X9" s="554">
        <f>SUM(X10:X16)</f>
        <v>35511</v>
      </c>
      <c r="Y9" s="554"/>
      <c r="Z9" s="554">
        <f>SUM(Z10:Z16)</f>
        <v>74691</v>
      </c>
      <c r="AA9" s="554">
        <f>SUM(AA10:AA16)</f>
        <v>38389</v>
      </c>
      <c r="AB9" s="554">
        <f>SUM(AB10:AB16)</f>
        <v>36302</v>
      </c>
      <c r="AC9" s="156"/>
    </row>
    <row r="10" spans="1:29" x14ac:dyDescent="0.2">
      <c r="A10" s="184" t="s">
        <v>254</v>
      </c>
      <c r="B10" s="517">
        <f>+F10+J10+N10+R10+V10+Z10</f>
        <v>126458</v>
      </c>
      <c r="C10" s="517">
        <f>+G10+K10+O10+S10+W10+AA10</f>
        <v>64538</v>
      </c>
      <c r="D10" s="517">
        <f>+B10-C10</f>
        <v>61920</v>
      </c>
      <c r="E10" s="516"/>
      <c r="F10" s="516">
        <f>+F19+F28</f>
        <v>19540</v>
      </c>
      <c r="G10" s="516">
        <f t="shared" ref="G10:H10" si="0">+G19+G28</f>
        <v>9931</v>
      </c>
      <c r="H10" s="516">
        <f t="shared" si="0"/>
        <v>9609</v>
      </c>
      <c r="I10" s="516"/>
      <c r="J10" s="516">
        <f>+J19+J28</f>
        <v>19886</v>
      </c>
      <c r="K10" s="516">
        <f t="shared" ref="K10:L10" si="1">+K19+K28</f>
        <v>10184</v>
      </c>
      <c r="L10" s="516">
        <f t="shared" si="1"/>
        <v>9702</v>
      </c>
      <c r="M10" s="537"/>
      <c r="N10" s="516">
        <f>+N19+N28</f>
        <v>24212</v>
      </c>
      <c r="O10" s="516">
        <f t="shared" ref="O10:P10" si="2">+O19+O28</f>
        <v>12451</v>
      </c>
      <c r="P10" s="516">
        <f t="shared" si="2"/>
        <v>11761</v>
      </c>
      <c r="Q10" s="537"/>
      <c r="R10" s="516">
        <f>+R19+R28</f>
        <v>21742</v>
      </c>
      <c r="S10" s="516">
        <f t="shared" ref="S10:T10" si="3">+S19+S28</f>
        <v>11029</v>
      </c>
      <c r="T10" s="516">
        <f t="shared" si="3"/>
        <v>10713</v>
      </c>
      <c r="U10" s="537"/>
      <c r="V10" s="516">
        <f>+V19+V28</f>
        <v>20341</v>
      </c>
      <c r="W10" s="516">
        <f t="shared" ref="W10:X10" si="4">+W19+W28</f>
        <v>10310</v>
      </c>
      <c r="X10" s="516">
        <f t="shared" si="4"/>
        <v>10031</v>
      </c>
      <c r="Y10" s="537"/>
      <c r="Z10" s="516">
        <f>+Z19+Z28</f>
        <v>20737</v>
      </c>
      <c r="AA10" s="516">
        <f t="shared" ref="AA10:AB10" si="5">+AA19+AA28</f>
        <v>10633</v>
      </c>
      <c r="AB10" s="516">
        <f t="shared" si="5"/>
        <v>10104</v>
      </c>
    </row>
    <row r="11" spans="1:29" x14ac:dyDescent="0.2">
      <c r="A11" s="184" t="s">
        <v>55</v>
      </c>
      <c r="B11" s="517">
        <f t="shared" ref="B11:B16" si="6">+F11+J11+N11+R11+V11+Z11</f>
        <v>97306</v>
      </c>
      <c r="C11" s="517">
        <f t="shared" ref="C11:C16" si="7">+G11+K11+O11+S11+W11+AA11</f>
        <v>50242</v>
      </c>
      <c r="D11" s="517">
        <f t="shared" ref="D11:D16" si="8">+B11-C11</f>
        <v>47064</v>
      </c>
      <c r="E11" s="516"/>
      <c r="F11" s="516">
        <f t="shared" ref="F11:H16" si="9">+F20+F29</f>
        <v>15469</v>
      </c>
      <c r="G11" s="516">
        <f t="shared" si="9"/>
        <v>7915</v>
      </c>
      <c r="H11" s="516">
        <f t="shared" si="9"/>
        <v>7554</v>
      </c>
      <c r="I11" s="516"/>
      <c r="J11" s="516">
        <f t="shared" ref="J11:L11" si="10">+J20+J29</f>
        <v>15607</v>
      </c>
      <c r="K11" s="516">
        <f t="shared" si="10"/>
        <v>8054</v>
      </c>
      <c r="L11" s="516">
        <f t="shared" si="10"/>
        <v>7553</v>
      </c>
      <c r="M11" s="537"/>
      <c r="N11" s="516">
        <f t="shared" ref="N11:P11" si="11">+N20+N29</f>
        <v>18235</v>
      </c>
      <c r="O11" s="516">
        <f t="shared" si="11"/>
        <v>9469</v>
      </c>
      <c r="P11" s="516">
        <f t="shared" si="11"/>
        <v>8766</v>
      </c>
      <c r="Q11" s="537"/>
      <c r="R11" s="516">
        <f t="shared" ref="R11:T11" si="12">+R20+R29</f>
        <v>16482</v>
      </c>
      <c r="S11" s="516">
        <f t="shared" si="12"/>
        <v>8435</v>
      </c>
      <c r="T11" s="516">
        <f t="shared" si="12"/>
        <v>8047</v>
      </c>
      <c r="U11" s="537"/>
      <c r="V11" s="516">
        <f t="shared" ref="V11:X11" si="13">+V20+V29</f>
        <v>15684</v>
      </c>
      <c r="W11" s="516">
        <f t="shared" si="13"/>
        <v>8186</v>
      </c>
      <c r="X11" s="516">
        <f t="shared" si="13"/>
        <v>7498</v>
      </c>
      <c r="Y11" s="537"/>
      <c r="Z11" s="516">
        <f t="shared" ref="Z11:AB11" si="14">+Z20+Z29</f>
        <v>15829</v>
      </c>
      <c r="AA11" s="516">
        <f t="shared" si="14"/>
        <v>8183</v>
      </c>
      <c r="AB11" s="516">
        <f t="shared" si="14"/>
        <v>7646</v>
      </c>
    </row>
    <row r="12" spans="1:29" x14ac:dyDescent="0.2">
      <c r="A12" s="184" t="s">
        <v>32</v>
      </c>
      <c r="B12" s="517">
        <f t="shared" si="6"/>
        <v>48425</v>
      </c>
      <c r="C12" s="517">
        <f t="shared" si="7"/>
        <v>24947</v>
      </c>
      <c r="D12" s="517">
        <f t="shared" si="8"/>
        <v>23478</v>
      </c>
      <c r="E12" s="516"/>
      <c r="F12" s="516">
        <f t="shared" si="9"/>
        <v>7412</v>
      </c>
      <c r="G12" s="516">
        <f t="shared" si="9"/>
        <v>3779</v>
      </c>
      <c r="H12" s="516">
        <f t="shared" si="9"/>
        <v>3633</v>
      </c>
      <c r="I12" s="516"/>
      <c r="J12" s="516">
        <f t="shared" ref="J12:L12" si="15">+J21+J30</f>
        <v>7495</v>
      </c>
      <c r="K12" s="516">
        <f t="shared" si="15"/>
        <v>3826</v>
      </c>
      <c r="L12" s="516">
        <f t="shared" si="15"/>
        <v>3669</v>
      </c>
      <c r="M12" s="537"/>
      <c r="N12" s="516">
        <f t="shared" ref="N12:P12" si="16">+N21+N30</f>
        <v>9502</v>
      </c>
      <c r="O12" s="516">
        <f t="shared" si="16"/>
        <v>4908</v>
      </c>
      <c r="P12" s="516">
        <f t="shared" si="16"/>
        <v>4594</v>
      </c>
      <c r="Q12" s="537"/>
      <c r="R12" s="516">
        <f t="shared" ref="R12:T12" si="17">+R21+R30</f>
        <v>8077</v>
      </c>
      <c r="S12" s="516">
        <f t="shared" si="17"/>
        <v>4165</v>
      </c>
      <c r="T12" s="516">
        <f t="shared" si="17"/>
        <v>3912</v>
      </c>
      <c r="U12" s="537"/>
      <c r="V12" s="516">
        <f t="shared" ref="V12:X12" si="18">+V21+V30</f>
        <v>7956</v>
      </c>
      <c r="W12" s="516">
        <f t="shared" si="18"/>
        <v>4183</v>
      </c>
      <c r="X12" s="516">
        <f t="shared" si="18"/>
        <v>3773</v>
      </c>
      <c r="Y12" s="537"/>
      <c r="Z12" s="516">
        <f t="shared" ref="Z12:AB12" si="19">+Z21+Z30</f>
        <v>7983</v>
      </c>
      <c r="AA12" s="516">
        <f t="shared" si="19"/>
        <v>4086</v>
      </c>
      <c r="AB12" s="516">
        <f t="shared" si="19"/>
        <v>3897</v>
      </c>
    </row>
    <row r="13" spans="1:29" x14ac:dyDescent="0.2">
      <c r="A13" s="184" t="s">
        <v>33</v>
      </c>
      <c r="B13" s="517">
        <f t="shared" si="6"/>
        <v>43788</v>
      </c>
      <c r="C13" s="517">
        <f t="shared" si="7"/>
        <v>22245</v>
      </c>
      <c r="D13" s="517">
        <f t="shared" si="8"/>
        <v>21543</v>
      </c>
      <c r="E13" s="516"/>
      <c r="F13" s="516">
        <f t="shared" si="9"/>
        <v>6787</v>
      </c>
      <c r="G13" s="516">
        <f t="shared" si="9"/>
        <v>3475</v>
      </c>
      <c r="H13" s="516">
        <f t="shared" si="9"/>
        <v>3312</v>
      </c>
      <c r="I13" s="516"/>
      <c r="J13" s="516">
        <f t="shared" ref="J13:L13" si="20">+J22+J31</f>
        <v>6850</v>
      </c>
      <c r="K13" s="516">
        <f t="shared" si="20"/>
        <v>3525</v>
      </c>
      <c r="L13" s="516">
        <f t="shared" si="20"/>
        <v>3325</v>
      </c>
      <c r="M13" s="537"/>
      <c r="N13" s="516">
        <f t="shared" ref="N13:P13" si="21">+N22+N31</f>
        <v>8283</v>
      </c>
      <c r="O13" s="516">
        <f t="shared" si="21"/>
        <v>4193</v>
      </c>
      <c r="P13" s="516">
        <f t="shared" si="21"/>
        <v>4090</v>
      </c>
      <c r="Q13" s="537"/>
      <c r="R13" s="516">
        <f t="shared" ref="R13:T13" si="22">+R22+R31</f>
        <v>7491</v>
      </c>
      <c r="S13" s="516">
        <f t="shared" si="22"/>
        <v>3805</v>
      </c>
      <c r="T13" s="516">
        <f t="shared" si="22"/>
        <v>3686</v>
      </c>
      <c r="U13" s="537"/>
      <c r="V13" s="516">
        <f t="shared" ref="V13:X13" si="23">+V22+V31</f>
        <v>7033</v>
      </c>
      <c r="W13" s="516">
        <f t="shared" si="23"/>
        <v>3569</v>
      </c>
      <c r="X13" s="516">
        <f t="shared" si="23"/>
        <v>3464</v>
      </c>
      <c r="Y13" s="537"/>
      <c r="Z13" s="516">
        <f t="shared" ref="Z13:AB13" si="24">+Z22+Z31</f>
        <v>7344</v>
      </c>
      <c r="AA13" s="516">
        <f t="shared" si="24"/>
        <v>3678</v>
      </c>
      <c r="AB13" s="516">
        <f t="shared" si="24"/>
        <v>3666</v>
      </c>
    </row>
    <row r="14" spans="1:29" x14ac:dyDescent="0.2">
      <c r="A14" s="184" t="s">
        <v>255</v>
      </c>
      <c r="B14" s="517">
        <f t="shared" si="6"/>
        <v>39110</v>
      </c>
      <c r="C14" s="517">
        <f t="shared" si="7"/>
        <v>20111</v>
      </c>
      <c r="D14" s="517">
        <f t="shared" si="8"/>
        <v>18999</v>
      </c>
      <c r="E14" s="516"/>
      <c r="F14" s="516">
        <f t="shared" si="9"/>
        <v>6207</v>
      </c>
      <c r="G14" s="516">
        <f t="shared" si="9"/>
        <v>3135</v>
      </c>
      <c r="H14" s="516">
        <f t="shared" si="9"/>
        <v>3072</v>
      </c>
      <c r="I14" s="516"/>
      <c r="J14" s="516">
        <f t="shared" ref="J14:L14" si="25">+J23+J32</f>
        <v>6111</v>
      </c>
      <c r="K14" s="516">
        <f t="shared" si="25"/>
        <v>3109</v>
      </c>
      <c r="L14" s="516">
        <f t="shared" si="25"/>
        <v>3002</v>
      </c>
      <c r="M14" s="537"/>
      <c r="N14" s="516">
        <f t="shared" ref="N14:P14" si="26">+N23+N32</f>
        <v>7197</v>
      </c>
      <c r="O14" s="516">
        <f t="shared" si="26"/>
        <v>3700</v>
      </c>
      <c r="P14" s="516">
        <f t="shared" si="26"/>
        <v>3497</v>
      </c>
      <c r="Q14" s="537"/>
      <c r="R14" s="516">
        <f t="shared" ref="R14:T14" si="27">+R23+R32</f>
        <v>6984</v>
      </c>
      <c r="S14" s="516">
        <f t="shared" si="27"/>
        <v>3557</v>
      </c>
      <c r="T14" s="516">
        <f t="shared" si="27"/>
        <v>3427</v>
      </c>
      <c r="U14" s="537"/>
      <c r="V14" s="516">
        <f t="shared" ref="V14:X14" si="28">+V23+V32</f>
        <v>6156</v>
      </c>
      <c r="W14" s="516">
        <f t="shared" si="28"/>
        <v>3203</v>
      </c>
      <c r="X14" s="516">
        <f t="shared" si="28"/>
        <v>2953</v>
      </c>
      <c r="Y14" s="537"/>
      <c r="Z14" s="516">
        <f t="shared" ref="Z14:AB14" si="29">+Z23+Z32</f>
        <v>6455</v>
      </c>
      <c r="AA14" s="516">
        <f t="shared" si="29"/>
        <v>3407</v>
      </c>
      <c r="AB14" s="516">
        <f t="shared" si="29"/>
        <v>3048</v>
      </c>
    </row>
    <row r="15" spans="1:29" x14ac:dyDescent="0.2">
      <c r="A15" s="184" t="s">
        <v>58</v>
      </c>
      <c r="B15" s="517">
        <f t="shared" si="6"/>
        <v>49826</v>
      </c>
      <c r="C15" s="517">
        <f t="shared" si="7"/>
        <v>25894</v>
      </c>
      <c r="D15" s="517">
        <f t="shared" si="8"/>
        <v>23932</v>
      </c>
      <c r="E15" s="516"/>
      <c r="F15" s="516">
        <f t="shared" si="9"/>
        <v>7658</v>
      </c>
      <c r="G15" s="516">
        <f t="shared" si="9"/>
        <v>3998</v>
      </c>
      <c r="H15" s="516">
        <f t="shared" si="9"/>
        <v>3660</v>
      </c>
      <c r="I15" s="516"/>
      <c r="J15" s="516">
        <f t="shared" ref="J15:L15" si="30">+J24+J33</f>
        <v>7739</v>
      </c>
      <c r="K15" s="516">
        <f t="shared" si="30"/>
        <v>3999</v>
      </c>
      <c r="L15" s="516">
        <f t="shared" si="30"/>
        <v>3740</v>
      </c>
      <c r="M15" s="537"/>
      <c r="N15" s="516">
        <f t="shared" ref="N15:P15" si="31">+N24+N33</f>
        <v>9835</v>
      </c>
      <c r="O15" s="516">
        <f t="shared" si="31"/>
        <v>5192</v>
      </c>
      <c r="P15" s="516">
        <f t="shared" si="31"/>
        <v>4643</v>
      </c>
      <c r="Q15" s="537"/>
      <c r="R15" s="516">
        <f t="shared" ref="R15:T15" si="32">+R24+R33</f>
        <v>8909</v>
      </c>
      <c r="S15" s="516">
        <f t="shared" si="32"/>
        <v>4618</v>
      </c>
      <c r="T15" s="516">
        <f t="shared" si="32"/>
        <v>4291</v>
      </c>
      <c r="U15" s="537"/>
      <c r="V15" s="516">
        <f t="shared" ref="V15:X15" si="33">+V24+V33</f>
        <v>7722</v>
      </c>
      <c r="W15" s="516">
        <f t="shared" si="33"/>
        <v>3984</v>
      </c>
      <c r="X15" s="516">
        <f t="shared" si="33"/>
        <v>3738</v>
      </c>
      <c r="Y15" s="537"/>
      <c r="Z15" s="516">
        <f t="shared" ref="Z15:AB15" si="34">+Z24+Z33</f>
        <v>7963</v>
      </c>
      <c r="AA15" s="516">
        <f t="shared" si="34"/>
        <v>4103</v>
      </c>
      <c r="AB15" s="516">
        <f t="shared" si="34"/>
        <v>3860</v>
      </c>
    </row>
    <row r="16" spans="1:29" x14ac:dyDescent="0.2">
      <c r="A16" s="184" t="s">
        <v>74</v>
      </c>
      <c r="B16" s="517">
        <f t="shared" si="6"/>
        <v>52976</v>
      </c>
      <c r="C16" s="517">
        <f t="shared" si="7"/>
        <v>27286</v>
      </c>
      <c r="D16" s="517">
        <f t="shared" si="8"/>
        <v>25690</v>
      </c>
      <c r="E16" s="516"/>
      <c r="F16" s="516">
        <f t="shared" si="9"/>
        <v>8254</v>
      </c>
      <c r="G16" s="516">
        <f t="shared" si="9"/>
        <v>4247</v>
      </c>
      <c r="H16" s="516">
        <f t="shared" si="9"/>
        <v>4007</v>
      </c>
      <c r="I16" s="516"/>
      <c r="J16" s="516">
        <f t="shared" ref="J16:L16" si="35">+J25+J34</f>
        <v>8423</v>
      </c>
      <c r="K16" s="516">
        <f t="shared" si="35"/>
        <v>4345</v>
      </c>
      <c r="L16" s="516">
        <f t="shared" si="35"/>
        <v>4078</v>
      </c>
      <c r="M16" s="538"/>
      <c r="N16" s="516">
        <f t="shared" ref="N16:P16" si="36">+N25+N34</f>
        <v>10146</v>
      </c>
      <c r="O16" s="516">
        <f t="shared" si="36"/>
        <v>5237</v>
      </c>
      <c r="P16" s="516">
        <f t="shared" si="36"/>
        <v>4909</v>
      </c>
      <c r="Q16" s="538"/>
      <c r="R16" s="516">
        <f t="shared" ref="R16:T16" si="37">+R25+R34</f>
        <v>9390</v>
      </c>
      <c r="S16" s="516">
        <f t="shared" si="37"/>
        <v>4829</v>
      </c>
      <c r="T16" s="516">
        <f t="shared" si="37"/>
        <v>4561</v>
      </c>
      <c r="U16" s="538"/>
      <c r="V16" s="516">
        <f t="shared" ref="V16:X16" si="38">+V25+V34</f>
        <v>8383</v>
      </c>
      <c r="W16" s="516">
        <f t="shared" si="38"/>
        <v>4329</v>
      </c>
      <c r="X16" s="516">
        <f t="shared" si="38"/>
        <v>4054</v>
      </c>
      <c r="Y16" s="538"/>
      <c r="Z16" s="516">
        <f t="shared" ref="Z16:AB16" si="39">+Z25+Z34</f>
        <v>8380</v>
      </c>
      <c r="AA16" s="516">
        <f t="shared" si="39"/>
        <v>4299</v>
      </c>
      <c r="AB16" s="516">
        <f t="shared" si="39"/>
        <v>4081</v>
      </c>
    </row>
    <row r="17" spans="1:29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</row>
    <row r="18" spans="1:29" s="555" customFormat="1" x14ac:dyDescent="0.2">
      <c r="A18" s="173" t="s">
        <v>214</v>
      </c>
      <c r="B18" s="554">
        <f>SUM(B19:B25)</f>
        <v>319031</v>
      </c>
      <c r="C18" s="554">
        <f>SUM(C19:C25)</f>
        <v>163415</v>
      </c>
      <c r="D18" s="554">
        <f>SUM(D19:D25)</f>
        <v>155616</v>
      </c>
      <c r="E18" s="560"/>
      <c r="F18" s="554">
        <f>SUM(F19:F25)</f>
        <v>49440</v>
      </c>
      <c r="G18" s="554">
        <f>SUM(G19:G25)</f>
        <v>25184</v>
      </c>
      <c r="H18" s="554">
        <f>SUM(H19:H25)</f>
        <v>24256</v>
      </c>
      <c r="I18" s="560"/>
      <c r="J18" s="554">
        <f>SUM(J19:J25)</f>
        <v>49988</v>
      </c>
      <c r="K18" s="554">
        <f>SUM(K19:K25)</f>
        <v>25680</v>
      </c>
      <c r="L18" s="554">
        <f>SUM(L19:L25)</f>
        <v>24308</v>
      </c>
      <c r="M18" s="560"/>
      <c r="N18" s="554">
        <f>SUM(N19:N25)</f>
        <v>60684</v>
      </c>
      <c r="O18" s="554">
        <f>SUM(O19:O25)</f>
        <v>31183</v>
      </c>
      <c r="P18" s="554">
        <f>SUM(P19:P25)</f>
        <v>29501</v>
      </c>
      <c r="Q18" s="560"/>
      <c r="R18" s="554">
        <f>SUM(R19:R25)</f>
        <v>54791</v>
      </c>
      <c r="S18" s="554">
        <f>SUM(S19:S25)</f>
        <v>28012</v>
      </c>
      <c r="T18" s="554">
        <f>SUM(T19:T25)</f>
        <v>26779</v>
      </c>
      <c r="U18" s="560"/>
      <c r="V18" s="554">
        <f>SUM(V19:V25)</f>
        <v>51385</v>
      </c>
      <c r="W18" s="554">
        <f>SUM(W19:W25)</f>
        <v>26378</v>
      </c>
      <c r="X18" s="554">
        <f>SUM(X19:X25)</f>
        <v>25007</v>
      </c>
      <c r="Y18" s="560"/>
      <c r="Z18" s="554">
        <f>SUM(Z19:Z25)</f>
        <v>52743</v>
      </c>
      <c r="AA18" s="554">
        <f>SUM(AA19:AA25)</f>
        <v>26978</v>
      </c>
      <c r="AB18" s="554">
        <f>SUM(AB19:AB25)</f>
        <v>25765</v>
      </c>
      <c r="AC18" s="156"/>
    </row>
    <row r="19" spans="1:29" x14ac:dyDescent="0.2">
      <c r="A19" s="184" t="s">
        <v>254</v>
      </c>
      <c r="B19" s="517">
        <f>+F19+J19+N19+R19+V19+Z19</f>
        <v>108413</v>
      </c>
      <c r="C19" s="517">
        <f>+G19+K19+O19+S19+W19+AA19</f>
        <v>55245</v>
      </c>
      <c r="D19" s="517">
        <f>+B19-C19</f>
        <v>53168</v>
      </c>
      <c r="E19" s="537"/>
      <c r="F19" s="537">
        <v>16717</v>
      </c>
      <c r="G19" s="537">
        <v>8512</v>
      </c>
      <c r="H19" s="537">
        <v>8205</v>
      </c>
      <c r="I19" s="537"/>
      <c r="J19" s="537">
        <v>17133</v>
      </c>
      <c r="K19" s="537">
        <v>8805</v>
      </c>
      <c r="L19" s="537">
        <v>8328</v>
      </c>
      <c r="M19" s="537"/>
      <c r="N19" s="537">
        <v>20785</v>
      </c>
      <c r="O19" s="537">
        <v>10669</v>
      </c>
      <c r="P19" s="537">
        <v>10116</v>
      </c>
      <c r="Q19" s="537"/>
      <c r="R19" s="537">
        <v>18645</v>
      </c>
      <c r="S19" s="537">
        <v>9436</v>
      </c>
      <c r="T19" s="537">
        <v>9209</v>
      </c>
      <c r="U19" s="537"/>
      <c r="V19" s="537">
        <v>17403</v>
      </c>
      <c r="W19" s="537">
        <v>8784</v>
      </c>
      <c r="X19" s="537">
        <v>8619</v>
      </c>
      <c r="Y19" s="537"/>
      <c r="Z19" s="537">
        <v>17730</v>
      </c>
      <c r="AA19" s="537">
        <v>9039</v>
      </c>
      <c r="AB19" s="537">
        <v>8691</v>
      </c>
    </row>
    <row r="20" spans="1:29" x14ac:dyDescent="0.2">
      <c r="A20" s="184" t="s">
        <v>55</v>
      </c>
      <c r="B20" s="517">
        <f t="shared" ref="B20:B25" si="40">+F20+J20+N20+R20+V20+Z20</f>
        <v>52155</v>
      </c>
      <c r="C20" s="517">
        <f t="shared" ref="C20:C25" si="41">+G20+K20+O20+S20+W20+AA20</f>
        <v>26801</v>
      </c>
      <c r="D20" s="517">
        <f t="shared" ref="D20:D25" si="42">+B20-C20</f>
        <v>25354</v>
      </c>
      <c r="E20" s="538"/>
      <c r="F20" s="538">
        <v>8205</v>
      </c>
      <c r="G20" s="538">
        <v>4163</v>
      </c>
      <c r="H20" s="538">
        <v>4042</v>
      </c>
      <c r="I20" s="538"/>
      <c r="J20" s="538">
        <v>8310</v>
      </c>
      <c r="K20" s="538">
        <v>4256</v>
      </c>
      <c r="L20" s="538">
        <v>4054</v>
      </c>
      <c r="M20" s="538"/>
      <c r="N20" s="538">
        <v>9565</v>
      </c>
      <c r="O20" s="538">
        <v>4923</v>
      </c>
      <c r="P20" s="538">
        <v>4642</v>
      </c>
      <c r="Q20" s="538"/>
      <c r="R20" s="538">
        <v>8812</v>
      </c>
      <c r="S20" s="538">
        <v>4519</v>
      </c>
      <c r="T20" s="538">
        <v>4293</v>
      </c>
      <c r="U20" s="538"/>
      <c r="V20" s="538">
        <v>8552</v>
      </c>
      <c r="W20" s="538">
        <v>4469</v>
      </c>
      <c r="X20" s="538">
        <v>4083</v>
      </c>
      <c r="Y20" s="538"/>
      <c r="Z20" s="538">
        <v>8711</v>
      </c>
      <c r="AA20" s="538">
        <v>4471</v>
      </c>
      <c r="AB20" s="538">
        <v>4240</v>
      </c>
    </row>
    <row r="21" spans="1:29" x14ac:dyDescent="0.2">
      <c r="A21" s="184" t="s">
        <v>32</v>
      </c>
      <c r="B21" s="517">
        <f t="shared" si="40"/>
        <v>42250</v>
      </c>
      <c r="C21" s="517">
        <f t="shared" si="41"/>
        <v>21780</v>
      </c>
      <c r="D21" s="517">
        <f t="shared" si="42"/>
        <v>20470</v>
      </c>
      <c r="E21" s="538"/>
      <c r="F21" s="538">
        <v>6499</v>
      </c>
      <c r="G21" s="538">
        <v>3312</v>
      </c>
      <c r="H21" s="538">
        <v>3187</v>
      </c>
      <c r="I21" s="538"/>
      <c r="J21" s="538">
        <v>6509</v>
      </c>
      <c r="K21" s="538">
        <v>3343</v>
      </c>
      <c r="L21" s="538">
        <v>3166</v>
      </c>
      <c r="M21" s="538"/>
      <c r="N21" s="538">
        <v>8286</v>
      </c>
      <c r="O21" s="538">
        <v>4270</v>
      </c>
      <c r="P21" s="538">
        <v>4016</v>
      </c>
      <c r="Q21" s="538"/>
      <c r="R21" s="538">
        <v>6980</v>
      </c>
      <c r="S21" s="538">
        <v>3599</v>
      </c>
      <c r="T21" s="538">
        <v>3381</v>
      </c>
      <c r="U21" s="538"/>
      <c r="V21" s="538">
        <v>6973</v>
      </c>
      <c r="W21" s="538">
        <v>3665</v>
      </c>
      <c r="X21" s="538">
        <v>3308</v>
      </c>
      <c r="Y21" s="538"/>
      <c r="Z21" s="538">
        <v>7003</v>
      </c>
      <c r="AA21" s="538">
        <v>3591</v>
      </c>
      <c r="AB21" s="538">
        <v>3412</v>
      </c>
    </row>
    <row r="22" spans="1:29" x14ac:dyDescent="0.2">
      <c r="A22" s="184" t="s">
        <v>33</v>
      </c>
      <c r="B22" s="517">
        <f t="shared" si="40"/>
        <v>35283</v>
      </c>
      <c r="C22" s="517">
        <f t="shared" si="41"/>
        <v>17853</v>
      </c>
      <c r="D22" s="517">
        <f t="shared" si="42"/>
        <v>17430</v>
      </c>
      <c r="E22" s="524"/>
      <c r="F22" s="537">
        <v>5490</v>
      </c>
      <c r="G22" s="537">
        <v>2771</v>
      </c>
      <c r="H22" s="537">
        <v>2719</v>
      </c>
      <c r="I22" s="524"/>
      <c r="J22" s="537">
        <v>5521</v>
      </c>
      <c r="K22" s="537">
        <v>2829</v>
      </c>
      <c r="L22" s="537">
        <v>2692</v>
      </c>
      <c r="M22" s="524"/>
      <c r="N22" s="537">
        <v>6687</v>
      </c>
      <c r="O22" s="537">
        <v>3364</v>
      </c>
      <c r="P22" s="537">
        <v>3323</v>
      </c>
      <c r="Q22" s="524"/>
      <c r="R22" s="537">
        <v>5938</v>
      </c>
      <c r="S22" s="537">
        <v>3037</v>
      </c>
      <c r="T22" s="537">
        <v>2901</v>
      </c>
      <c r="U22" s="524"/>
      <c r="V22" s="537">
        <v>5662</v>
      </c>
      <c r="W22" s="537">
        <v>2862</v>
      </c>
      <c r="X22" s="537">
        <v>2800</v>
      </c>
      <c r="Y22" s="524"/>
      <c r="Z22" s="537">
        <v>5985</v>
      </c>
      <c r="AA22" s="537">
        <v>2990</v>
      </c>
      <c r="AB22" s="537">
        <v>2995</v>
      </c>
    </row>
    <row r="23" spans="1:29" x14ac:dyDescent="0.2">
      <c r="A23" s="184" t="s">
        <v>255</v>
      </c>
      <c r="B23" s="517">
        <f t="shared" si="40"/>
        <v>25256</v>
      </c>
      <c r="C23" s="517">
        <f t="shared" si="41"/>
        <v>12962</v>
      </c>
      <c r="D23" s="517">
        <f t="shared" si="42"/>
        <v>12294</v>
      </c>
      <c r="E23" s="524"/>
      <c r="F23" s="524">
        <v>3999</v>
      </c>
      <c r="G23" s="524">
        <v>1979</v>
      </c>
      <c r="H23" s="524">
        <v>2020</v>
      </c>
      <c r="I23" s="524"/>
      <c r="J23" s="524">
        <v>3899</v>
      </c>
      <c r="K23" s="524">
        <v>1982</v>
      </c>
      <c r="L23" s="524">
        <v>1917</v>
      </c>
      <c r="M23" s="524"/>
      <c r="N23" s="524">
        <v>4596</v>
      </c>
      <c r="O23" s="524">
        <v>2356</v>
      </c>
      <c r="P23" s="524">
        <v>2240</v>
      </c>
      <c r="Q23" s="524"/>
      <c r="R23" s="524">
        <v>4482</v>
      </c>
      <c r="S23" s="524">
        <v>2313</v>
      </c>
      <c r="T23" s="524">
        <v>2169</v>
      </c>
      <c r="U23" s="524"/>
      <c r="V23" s="524">
        <v>4053</v>
      </c>
      <c r="W23" s="524">
        <v>2092</v>
      </c>
      <c r="X23" s="524">
        <v>1961</v>
      </c>
      <c r="Y23" s="524"/>
      <c r="Z23" s="524">
        <v>4227</v>
      </c>
      <c r="AA23" s="524">
        <v>2240</v>
      </c>
      <c r="AB23" s="524">
        <v>1987</v>
      </c>
    </row>
    <row r="24" spans="1:29" x14ac:dyDescent="0.2">
      <c r="A24" s="184" t="s">
        <v>58</v>
      </c>
      <c r="B24" s="517">
        <f t="shared" si="40"/>
        <v>28278</v>
      </c>
      <c r="C24" s="517">
        <f t="shared" si="41"/>
        <v>14663</v>
      </c>
      <c r="D24" s="517">
        <f t="shared" si="42"/>
        <v>13615</v>
      </c>
      <c r="E24" s="524"/>
      <c r="F24" s="524">
        <v>4289</v>
      </c>
      <c r="G24" s="524">
        <v>2252</v>
      </c>
      <c r="H24" s="524">
        <v>2037</v>
      </c>
      <c r="I24" s="524"/>
      <c r="J24" s="524">
        <v>4343</v>
      </c>
      <c r="K24" s="524">
        <v>2279</v>
      </c>
      <c r="L24" s="524">
        <v>2064</v>
      </c>
      <c r="M24" s="524"/>
      <c r="N24" s="524">
        <v>5575</v>
      </c>
      <c r="O24" s="524">
        <v>2943</v>
      </c>
      <c r="P24" s="524">
        <v>2632</v>
      </c>
      <c r="Q24" s="524"/>
      <c r="R24" s="524">
        <v>5044</v>
      </c>
      <c r="S24" s="524">
        <v>2596</v>
      </c>
      <c r="T24" s="524">
        <v>2448</v>
      </c>
      <c r="U24" s="524"/>
      <c r="V24" s="524">
        <v>4416</v>
      </c>
      <c r="W24" s="524">
        <v>2262</v>
      </c>
      <c r="X24" s="524">
        <v>2154</v>
      </c>
      <c r="Y24" s="524"/>
      <c r="Z24" s="524">
        <v>4611</v>
      </c>
      <c r="AA24" s="524">
        <v>2331</v>
      </c>
      <c r="AB24" s="524">
        <v>2280</v>
      </c>
    </row>
    <row r="25" spans="1:29" x14ac:dyDescent="0.2">
      <c r="A25" s="184" t="s">
        <v>74</v>
      </c>
      <c r="B25" s="517">
        <f t="shared" si="40"/>
        <v>27396</v>
      </c>
      <c r="C25" s="517">
        <f t="shared" si="41"/>
        <v>14111</v>
      </c>
      <c r="D25" s="517">
        <f t="shared" si="42"/>
        <v>13285</v>
      </c>
      <c r="E25" s="524"/>
      <c r="F25" s="524">
        <v>4241</v>
      </c>
      <c r="G25" s="524">
        <v>2195</v>
      </c>
      <c r="H25" s="524">
        <v>2046</v>
      </c>
      <c r="I25" s="524"/>
      <c r="J25" s="524">
        <v>4273</v>
      </c>
      <c r="K25" s="524">
        <v>2186</v>
      </c>
      <c r="L25" s="524">
        <v>2087</v>
      </c>
      <c r="M25" s="524"/>
      <c r="N25" s="524">
        <v>5190</v>
      </c>
      <c r="O25" s="524">
        <v>2658</v>
      </c>
      <c r="P25" s="524">
        <v>2532</v>
      </c>
      <c r="Q25" s="524"/>
      <c r="R25" s="524">
        <v>4890</v>
      </c>
      <c r="S25" s="524">
        <v>2512</v>
      </c>
      <c r="T25" s="524">
        <v>2378</v>
      </c>
      <c r="U25" s="524"/>
      <c r="V25" s="524">
        <v>4326</v>
      </c>
      <c r="W25" s="524">
        <v>2244</v>
      </c>
      <c r="X25" s="524">
        <v>2082</v>
      </c>
      <c r="Y25" s="524"/>
      <c r="Z25" s="524">
        <v>4476</v>
      </c>
      <c r="AA25" s="524">
        <v>2316</v>
      </c>
      <c r="AB25" s="524">
        <v>2160</v>
      </c>
    </row>
    <row r="26" spans="1:29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</row>
    <row r="27" spans="1:29" s="555" customFormat="1" x14ac:dyDescent="0.2">
      <c r="A27" s="175" t="s">
        <v>213</v>
      </c>
      <c r="B27" s="554">
        <f>SUM(B28:B34)</f>
        <v>138858</v>
      </c>
      <c r="C27" s="554">
        <f>SUM(C28:C34)</f>
        <v>71848</v>
      </c>
      <c r="D27" s="554">
        <f>SUM(D28:D34)</f>
        <v>67010</v>
      </c>
      <c r="E27" s="560"/>
      <c r="F27" s="554">
        <f>SUM(F28:F34)</f>
        <v>21887</v>
      </c>
      <c r="G27" s="554">
        <f>SUM(G28:G34)</f>
        <v>11296</v>
      </c>
      <c r="H27" s="554">
        <f>SUM(H28:H34)</f>
        <v>10591</v>
      </c>
      <c r="I27" s="560"/>
      <c r="J27" s="554">
        <f>SUM(J28:J34)</f>
        <v>22123</v>
      </c>
      <c r="K27" s="554">
        <f>SUM(K28:K34)</f>
        <v>11362</v>
      </c>
      <c r="L27" s="554">
        <f>SUM(L28:L34)</f>
        <v>10761</v>
      </c>
      <c r="M27" s="560"/>
      <c r="N27" s="554">
        <f>SUM(N28:N34)</f>
        <v>26726</v>
      </c>
      <c r="O27" s="554">
        <f>SUM(O28:O34)</f>
        <v>13967</v>
      </c>
      <c r="P27" s="554">
        <f>SUM(P28:P34)</f>
        <v>12759</v>
      </c>
      <c r="Q27" s="560"/>
      <c r="R27" s="554">
        <f>SUM(R28:R34)</f>
        <v>24284</v>
      </c>
      <c r="S27" s="554">
        <f>SUM(S28:S34)</f>
        <v>12426</v>
      </c>
      <c r="T27" s="554">
        <f>SUM(T28:T34)</f>
        <v>11858</v>
      </c>
      <c r="U27" s="560"/>
      <c r="V27" s="554">
        <f>SUM(V28:V34)</f>
        <v>21890</v>
      </c>
      <c r="W27" s="554">
        <f>SUM(W28:W34)</f>
        <v>11386</v>
      </c>
      <c r="X27" s="554">
        <f>SUM(X28:X34)</f>
        <v>10504</v>
      </c>
      <c r="Y27" s="560"/>
      <c r="Z27" s="554">
        <f>SUM(Z28:Z34)</f>
        <v>21948</v>
      </c>
      <c r="AA27" s="554">
        <f>SUM(AA28:AA34)</f>
        <v>11411</v>
      </c>
      <c r="AB27" s="554">
        <f>SUM(AB28:AB34)</f>
        <v>10537</v>
      </c>
      <c r="AC27" s="156"/>
    </row>
    <row r="28" spans="1:29" x14ac:dyDescent="0.2">
      <c r="A28" s="184" t="s">
        <v>254</v>
      </c>
      <c r="B28" s="517">
        <f>+F28+J28+N28+R28+V28+Z28</f>
        <v>18045</v>
      </c>
      <c r="C28" s="517">
        <f>+G28+K28+O28+S28+W28+AA28</f>
        <v>9293</v>
      </c>
      <c r="D28" s="517">
        <f>+B28-C28</f>
        <v>8752</v>
      </c>
      <c r="E28" s="524"/>
      <c r="F28" s="524">
        <v>2823</v>
      </c>
      <c r="G28" s="524">
        <v>1419</v>
      </c>
      <c r="H28" s="524">
        <v>1404</v>
      </c>
      <c r="I28" s="524"/>
      <c r="J28" s="524">
        <v>2753</v>
      </c>
      <c r="K28" s="524">
        <v>1379</v>
      </c>
      <c r="L28" s="524">
        <v>1374</v>
      </c>
      <c r="M28" s="524"/>
      <c r="N28" s="524">
        <v>3427</v>
      </c>
      <c r="O28" s="524">
        <v>1782</v>
      </c>
      <c r="P28" s="524">
        <v>1645</v>
      </c>
      <c r="Q28" s="524"/>
      <c r="R28" s="524">
        <v>3097</v>
      </c>
      <c r="S28" s="524">
        <v>1593</v>
      </c>
      <c r="T28" s="524">
        <v>1504</v>
      </c>
      <c r="U28" s="524"/>
      <c r="V28" s="524">
        <v>2938</v>
      </c>
      <c r="W28" s="524">
        <v>1526</v>
      </c>
      <c r="X28" s="524">
        <v>1412</v>
      </c>
      <c r="Y28" s="524"/>
      <c r="Z28" s="524">
        <v>3007</v>
      </c>
      <c r="AA28" s="524">
        <v>1594</v>
      </c>
      <c r="AB28" s="524">
        <v>1413</v>
      </c>
    </row>
    <row r="29" spans="1:29" x14ac:dyDescent="0.2">
      <c r="A29" s="184" t="s">
        <v>55</v>
      </c>
      <c r="B29" s="517">
        <f t="shared" ref="B29:B34" si="43">+F29+J29+N29+R29+V29+Z29</f>
        <v>45151</v>
      </c>
      <c r="C29" s="517">
        <f t="shared" ref="C29:C34" si="44">+G29+K29+O29+S29+W29+AA29</f>
        <v>23441</v>
      </c>
      <c r="D29" s="517">
        <f t="shared" ref="D29:D34" si="45">+B29-C29</f>
        <v>21710</v>
      </c>
      <c r="E29" s="524"/>
      <c r="F29" s="524">
        <v>7264</v>
      </c>
      <c r="G29" s="524">
        <v>3752</v>
      </c>
      <c r="H29" s="524">
        <v>3512</v>
      </c>
      <c r="I29" s="524"/>
      <c r="J29" s="524">
        <v>7297</v>
      </c>
      <c r="K29" s="524">
        <v>3798</v>
      </c>
      <c r="L29" s="524">
        <v>3499</v>
      </c>
      <c r="M29" s="524"/>
      <c r="N29" s="524">
        <v>8670</v>
      </c>
      <c r="O29" s="524">
        <v>4546</v>
      </c>
      <c r="P29" s="524">
        <v>4124</v>
      </c>
      <c r="Q29" s="524"/>
      <c r="R29" s="524">
        <v>7670</v>
      </c>
      <c r="S29" s="524">
        <v>3916</v>
      </c>
      <c r="T29" s="524">
        <v>3754</v>
      </c>
      <c r="U29" s="524"/>
      <c r="V29" s="524">
        <v>7132</v>
      </c>
      <c r="W29" s="524">
        <v>3717</v>
      </c>
      <c r="X29" s="524">
        <v>3415</v>
      </c>
      <c r="Y29" s="524"/>
      <c r="Z29" s="524">
        <v>7118</v>
      </c>
      <c r="AA29" s="524">
        <v>3712</v>
      </c>
      <c r="AB29" s="524">
        <v>3406</v>
      </c>
    </row>
    <row r="30" spans="1:29" x14ac:dyDescent="0.2">
      <c r="A30" s="184" t="s">
        <v>32</v>
      </c>
      <c r="B30" s="517">
        <f t="shared" si="43"/>
        <v>6175</v>
      </c>
      <c r="C30" s="517">
        <f t="shared" si="44"/>
        <v>3167</v>
      </c>
      <c r="D30" s="517">
        <f t="shared" si="45"/>
        <v>3008</v>
      </c>
      <c r="E30" s="524"/>
      <c r="F30" s="524">
        <v>913</v>
      </c>
      <c r="G30" s="524">
        <v>467</v>
      </c>
      <c r="H30" s="524">
        <v>446</v>
      </c>
      <c r="I30" s="524"/>
      <c r="J30" s="524">
        <v>986</v>
      </c>
      <c r="K30" s="524">
        <v>483</v>
      </c>
      <c r="L30" s="524">
        <v>503</v>
      </c>
      <c r="M30" s="524"/>
      <c r="N30" s="524">
        <v>1216</v>
      </c>
      <c r="O30" s="524">
        <v>638</v>
      </c>
      <c r="P30" s="524">
        <v>578</v>
      </c>
      <c r="Q30" s="524"/>
      <c r="R30" s="524">
        <v>1097</v>
      </c>
      <c r="S30" s="524">
        <v>566</v>
      </c>
      <c r="T30" s="524">
        <v>531</v>
      </c>
      <c r="U30" s="524"/>
      <c r="V30" s="524">
        <v>983</v>
      </c>
      <c r="W30" s="524">
        <v>518</v>
      </c>
      <c r="X30" s="524">
        <v>465</v>
      </c>
      <c r="Y30" s="524"/>
      <c r="Z30" s="524">
        <v>980</v>
      </c>
      <c r="AA30" s="524">
        <v>495</v>
      </c>
      <c r="AB30" s="524">
        <v>485</v>
      </c>
    </row>
    <row r="31" spans="1:29" x14ac:dyDescent="0.2">
      <c r="A31" s="184" t="s">
        <v>33</v>
      </c>
      <c r="B31" s="517">
        <f t="shared" si="43"/>
        <v>8505</v>
      </c>
      <c r="C31" s="517">
        <f t="shared" si="44"/>
        <v>4392</v>
      </c>
      <c r="D31" s="517">
        <f t="shared" si="45"/>
        <v>4113</v>
      </c>
      <c r="E31" s="524"/>
      <c r="F31" s="524">
        <v>1297</v>
      </c>
      <c r="G31" s="524">
        <v>704</v>
      </c>
      <c r="H31" s="524">
        <v>593</v>
      </c>
      <c r="I31" s="524"/>
      <c r="J31" s="524">
        <v>1329</v>
      </c>
      <c r="K31" s="524">
        <v>696</v>
      </c>
      <c r="L31" s="524">
        <v>633</v>
      </c>
      <c r="M31" s="524"/>
      <c r="N31" s="524">
        <v>1596</v>
      </c>
      <c r="O31" s="524">
        <v>829</v>
      </c>
      <c r="P31" s="524">
        <v>767</v>
      </c>
      <c r="Q31" s="524"/>
      <c r="R31" s="524">
        <v>1553</v>
      </c>
      <c r="S31" s="524">
        <v>768</v>
      </c>
      <c r="T31" s="524">
        <v>785</v>
      </c>
      <c r="U31" s="524"/>
      <c r="V31" s="524">
        <v>1371</v>
      </c>
      <c r="W31" s="524">
        <v>707</v>
      </c>
      <c r="X31" s="524">
        <v>664</v>
      </c>
      <c r="Y31" s="524"/>
      <c r="Z31" s="524">
        <v>1359</v>
      </c>
      <c r="AA31" s="524">
        <v>688</v>
      </c>
      <c r="AB31" s="524">
        <v>671</v>
      </c>
    </row>
    <row r="32" spans="1:29" x14ac:dyDescent="0.2">
      <c r="A32" s="184" t="s">
        <v>255</v>
      </c>
      <c r="B32" s="517">
        <f t="shared" si="43"/>
        <v>13854</v>
      </c>
      <c r="C32" s="517">
        <f t="shared" si="44"/>
        <v>7149</v>
      </c>
      <c r="D32" s="517">
        <f t="shared" si="45"/>
        <v>6705</v>
      </c>
      <c r="E32" s="524"/>
      <c r="F32" s="524">
        <v>2208</v>
      </c>
      <c r="G32" s="524">
        <v>1156</v>
      </c>
      <c r="H32" s="524">
        <v>1052</v>
      </c>
      <c r="I32" s="524"/>
      <c r="J32" s="524">
        <v>2212</v>
      </c>
      <c r="K32" s="524">
        <v>1127</v>
      </c>
      <c r="L32" s="524">
        <v>1085</v>
      </c>
      <c r="M32" s="524"/>
      <c r="N32" s="524">
        <v>2601</v>
      </c>
      <c r="O32" s="524">
        <v>1344</v>
      </c>
      <c r="P32" s="524">
        <v>1257</v>
      </c>
      <c r="Q32" s="524"/>
      <c r="R32" s="524">
        <v>2502</v>
      </c>
      <c r="S32" s="524">
        <v>1244</v>
      </c>
      <c r="T32" s="524">
        <v>1258</v>
      </c>
      <c r="U32" s="524"/>
      <c r="V32" s="524">
        <v>2103</v>
      </c>
      <c r="W32" s="524">
        <v>1111</v>
      </c>
      <c r="X32" s="524">
        <v>992</v>
      </c>
      <c r="Y32" s="524"/>
      <c r="Z32" s="524">
        <v>2228</v>
      </c>
      <c r="AA32" s="524">
        <v>1167</v>
      </c>
      <c r="AB32" s="524">
        <v>1061</v>
      </c>
    </row>
    <row r="33" spans="1:28" x14ac:dyDescent="0.2">
      <c r="A33" s="184" t="s">
        <v>58</v>
      </c>
      <c r="B33" s="517">
        <f t="shared" si="43"/>
        <v>21548</v>
      </c>
      <c r="C33" s="517">
        <f t="shared" si="44"/>
        <v>11231</v>
      </c>
      <c r="D33" s="517">
        <f t="shared" si="45"/>
        <v>10317</v>
      </c>
      <c r="E33" s="524"/>
      <c r="F33" s="524">
        <v>3369</v>
      </c>
      <c r="G33" s="524">
        <v>1746</v>
      </c>
      <c r="H33" s="524">
        <v>1623</v>
      </c>
      <c r="I33" s="524"/>
      <c r="J33" s="524">
        <v>3396</v>
      </c>
      <c r="K33" s="524">
        <v>1720</v>
      </c>
      <c r="L33" s="524">
        <v>1676</v>
      </c>
      <c r="M33" s="524"/>
      <c r="N33" s="524">
        <v>4260</v>
      </c>
      <c r="O33" s="524">
        <v>2249</v>
      </c>
      <c r="P33" s="524">
        <v>2011</v>
      </c>
      <c r="Q33" s="524"/>
      <c r="R33" s="524">
        <v>3865</v>
      </c>
      <c r="S33" s="524">
        <v>2022</v>
      </c>
      <c r="T33" s="524">
        <v>1843</v>
      </c>
      <c r="U33" s="524"/>
      <c r="V33" s="524">
        <v>3306</v>
      </c>
      <c r="W33" s="524">
        <v>1722</v>
      </c>
      <c r="X33" s="524">
        <v>1584</v>
      </c>
      <c r="Y33" s="524"/>
      <c r="Z33" s="524">
        <v>3352</v>
      </c>
      <c r="AA33" s="524">
        <v>1772</v>
      </c>
      <c r="AB33" s="524">
        <v>1580</v>
      </c>
    </row>
    <row r="34" spans="1:28" ht="13.5" thickBot="1" x14ac:dyDescent="0.25">
      <c r="A34" s="185" t="s">
        <v>74</v>
      </c>
      <c r="B34" s="520">
        <f t="shared" si="43"/>
        <v>25580</v>
      </c>
      <c r="C34" s="520">
        <f t="shared" si="44"/>
        <v>13175</v>
      </c>
      <c r="D34" s="520">
        <f t="shared" si="45"/>
        <v>12405</v>
      </c>
      <c r="E34" s="520"/>
      <c r="F34" s="520">
        <v>4013</v>
      </c>
      <c r="G34" s="520">
        <v>2052</v>
      </c>
      <c r="H34" s="520">
        <v>1961</v>
      </c>
      <c r="I34" s="520"/>
      <c r="J34" s="520">
        <v>4150</v>
      </c>
      <c r="K34" s="520">
        <v>2159</v>
      </c>
      <c r="L34" s="520">
        <v>1991</v>
      </c>
      <c r="M34" s="520"/>
      <c r="N34" s="520">
        <v>4956</v>
      </c>
      <c r="O34" s="520">
        <v>2579</v>
      </c>
      <c r="P34" s="520">
        <v>2377</v>
      </c>
      <c r="Q34" s="520"/>
      <c r="R34" s="520">
        <v>4500</v>
      </c>
      <c r="S34" s="520">
        <v>2317</v>
      </c>
      <c r="T34" s="520">
        <v>2183</v>
      </c>
      <c r="U34" s="520"/>
      <c r="V34" s="520">
        <v>4057</v>
      </c>
      <c r="W34" s="520">
        <v>2085</v>
      </c>
      <c r="X34" s="520">
        <v>1972</v>
      </c>
      <c r="Y34" s="520"/>
      <c r="Z34" s="520">
        <v>3904</v>
      </c>
      <c r="AA34" s="520">
        <v>1983</v>
      </c>
      <c r="AB34" s="520">
        <v>1921</v>
      </c>
    </row>
    <row r="35" spans="1:28" ht="15" customHeight="1" x14ac:dyDescent="0.2">
      <c r="A35" s="35" t="s">
        <v>24</v>
      </c>
      <c r="B35" s="524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x14ac:dyDescent="0.2"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938" priority="40" operator="equal">
      <formula>0</formula>
    </cfRule>
  </conditionalFormatting>
  <conditionalFormatting sqref="Q17:T17 Q22 Q19:T21 Q18">
    <cfRule type="cellIs" dxfId="937" priority="39" operator="equal">
      <formula>0</formula>
    </cfRule>
  </conditionalFormatting>
  <conditionalFormatting sqref="D19:D25">
    <cfRule type="cellIs" dxfId="936" priority="17" operator="equal">
      <formula>0</formula>
    </cfRule>
  </conditionalFormatting>
  <conditionalFormatting sqref="Q9:Q17">
    <cfRule type="cellIs" dxfId="935" priority="37" operator="equal">
      <formula>0</formula>
    </cfRule>
  </conditionalFormatting>
  <conditionalFormatting sqref="J18:L18">
    <cfRule type="cellIs" dxfId="934" priority="15" operator="equal">
      <formula>0</formula>
    </cfRule>
  </conditionalFormatting>
  <conditionalFormatting sqref="R22:T22">
    <cfRule type="cellIs" dxfId="933" priority="35" operator="equal">
      <formula>0</formula>
    </cfRule>
  </conditionalFormatting>
  <conditionalFormatting sqref="R18:T18">
    <cfRule type="cellIs" dxfId="932" priority="13" operator="equal">
      <formula>0</formula>
    </cfRule>
  </conditionalFormatting>
  <conditionalFormatting sqref="B17:D17 B35:D35">
    <cfRule type="cellIs" dxfId="931" priority="33" operator="equal">
      <formula>0</formula>
    </cfRule>
  </conditionalFormatting>
  <conditionalFormatting sqref="B27:D27">
    <cfRule type="cellIs" dxfId="930" priority="8" operator="equal">
      <formula>0</formula>
    </cfRule>
  </conditionalFormatting>
  <conditionalFormatting sqref="F27:H27">
    <cfRule type="cellIs" dxfId="929" priority="7" operator="equal">
      <formula>0</formula>
    </cfRule>
  </conditionalFormatting>
  <conditionalFormatting sqref="J27:L27">
    <cfRule type="cellIs" dxfId="928" priority="6" operator="equal">
      <formula>0</formula>
    </cfRule>
  </conditionalFormatting>
  <conditionalFormatting sqref="B9:I16">
    <cfRule type="cellIs" dxfId="927" priority="25" operator="equal">
      <formula>0</formula>
    </cfRule>
  </conditionalFormatting>
  <conditionalFormatting sqref="J9:L16">
    <cfRule type="cellIs" dxfId="926" priority="24" operator="equal">
      <formula>0</formula>
    </cfRule>
  </conditionalFormatting>
  <conditionalFormatting sqref="N9:P16">
    <cfRule type="cellIs" dxfId="925" priority="23" operator="equal">
      <formula>0</formula>
    </cfRule>
  </conditionalFormatting>
  <conditionalFormatting sqref="R9:T16">
    <cfRule type="cellIs" dxfId="924" priority="22" operator="equal">
      <formula>0</formula>
    </cfRule>
  </conditionalFormatting>
  <conditionalFormatting sqref="V9:X16">
    <cfRule type="cellIs" dxfId="923" priority="21" operator="equal">
      <formula>0</formula>
    </cfRule>
  </conditionalFormatting>
  <conditionalFormatting sqref="Z9:AB16">
    <cfRule type="cellIs" dxfId="922" priority="20" operator="equal">
      <formula>0</formula>
    </cfRule>
  </conditionalFormatting>
  <conditionalFormatting sqref="B18:D18 B26:D26">
    <cfRule type="cellIs" dxfId="921" priority="19" operator="equal">
      <formula>0</formula>
    </cfRule>
  </conditionalFormatting>
  <conditionalFormatting sqref="B28:D34">
    <cfRule type="cellIs" dxfId="920" priority="18" operator="equal">
      <formula>0</formula>
    </cfRule>
  </conditionalFormatting>
  <conditionalFormatting sqref="F18:H18">
    <cfRule type="cellIs" dxfId="919" priority="16" operator="equal">
      <formula>0</formula>
    </cfRule>
  </conditionalFormatting>
  <conditionalFormatting sqref="N18:P18">
    <cfRule type="cellIs" dxfId="918" priority="14" operator="equal">
      <formula>0</formula>
    </cfRule>
  </conditionalFormatting>
  <conditionalFormatting sqref="V18:X18">
    <cfRule type="cellIs" dxfId="917" priority="12" operator="equal">
      <formula>0</formula>
    </cfRule>
  </conditionalFormatting>
  <conditionalFormatting sqref="Z18:AB18">
    <cfRule type="cellIs" dxfId="916" priority="11" operator="equal">
      <formula>0</formula>
    </cfRule>
  </conditionalFormatting>
  <conditionalFormatting sqref="E27 I27 M27 U27 Y27">
    <cfRule type="cellIs" dxfId="915" priority="10" operator="equal">
      <formula>0</formula>
    </cfRule>
  </conditionalFormatting>
  <conditionalFormatting sqref="Q27">
    <cfRule type="cellIs" dxfId="914" priority="9" operator="equal">
      <formula>0</formula>
    </cfRule>
  </conditionalFormatting>
  <conditionalFormatting sqref="N27:P27">
    <cfRule type="cellIs" dxfId="913" priority="5" operator="equal">
      <formula>0</formula>
    </cfRule>
  </conditionalFormatting>
  <conditionalFormatting sqref="R27:T27">
    <cfRule type="cellIs" dxfId="912" priority="4" operator="equal">
      <formula>0</formula>
    </cfRule>
  </conditionalFormatting>
  <conditionalFormatting sqref="V27:X27">
    <cfRule type="cellIs" dxfId="911" priority="3" operator="equal">
      <formula>0</formula>
    </cfRule>
  </conditionalFormatting>
  <conditionalFormatting sqref="Z27:AB27">
    <cfRule type="cellIs" dxfId="910" priority="2" operator="equal">
      <formula>0</formula>
    </cfRule>
  </conditionalFormatting>
  <conditionalFormatting sqref="B19:C25">
    <cfRule type="cellIs" dxfId="909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76" fitToHeight="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7"/>
  <sheetViews>
    <sheetView showGridLines="0" topLeftCell="A4" zoomScaleNormal="100" zoomScaleSheetLayoutView="100" workbookViewId="0">
      <selection sqref="A1:AB37"/>
    </sheetView>
  </sheetViews>
  <sheetFormatPr baseColWidth="10" defaultColWidth="11" defaultRowHeight="12.75" x14ac:dyDescent="0.2"/>
  <cols>
    <col min="1" max="1" width="10.125" style="168" customWidth="1"/>
    <col min="2" max="4" width="6.375" style="517" customWidth="1"/>
    <col min="5" max="5" width="0.875" style="517" customWidth="1"/>
    <col min="6" max="8" width="6.375" style="517" customWidth="1"/>
    <col min="9" max="9" width="0.75" style="517" customWidth="1"/>
    <col min="10" max="12" width="6.375" style="517" customWidth="1"/>
    <col min="13" max="13" width="0.875" style="517" customWidth="1"/>
    <col min="14" max="16" width="6.375" style="517" customWidth="1"/>
    <col min="17" max="17" width="0.875" style="517" customWidth="1"/>
    <col min="18" max="20" width="6.375" style="517" customWidth="1"/>
    <col min="21" max="21" width="0.875" style="517" customWidth="1"/>
    <col min="22" max="24" width="6.375" style="517" customWidth="1"/>
    <col min="25" max="25" width="0.875" style="517" customWidth="1"/>
    <col min="26" max="28" width="6.37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173" t="s">
        <v>0</v>
      </c>
      <c r="B9" s="554">
        <f>SUM(B10:B35)</f>
        <v>457889</v>
      </c>
      <c r="C9" s="554">
        <f t="shared" ref="C9:D9" si="0">SUM(C10:C35)</f>
        <v>235263</v>
      </c>
      <c r="D9" s="554">
        <f t="shared" si="0"/>
        <v>222626</v>
      </c>
      <c r="E9" s="554"/>
      <c r="F9" s="554">
        <f>SUM(F10:F35)</f>
        <v>71327</v>
      </c>
      <c r="G9" s="554">
        <f t="shared" ref="G9" si="1">SUM(G10:G35)</f>
        <v>36480</v>
      </c>
      <c r="H9" s="554">
        <f t="shared" ref="H9" si="2">SUM(H10:H35)</f>
        <v>34847</v>
      </c>
      <c r="I9" s="554"/>
      <c r="J9" s="554">
        <f>SUM(J10:J35)</f>
        <v>72111</v>
      </c>
      <c r="K9" s="554">
        <f t="shared" ref="K9" si="3">SUM(K10:K35)</f>
        <v>37042</v>
      </c>
      <c r="L9" s="554">
        <f t="shared" ref="L9" si="4">SUM(L10:L35)</f>
        <v>35069</v>
      </c>
      <c r="M9" s="554"/>
      <c r="N9" s="554">
        <f>SUM(N10:N35)</f>
        <v>87410</v>
      </c>
      <c r="O9" s="554">
        <f t="shared" ref="O9" si="5">SUM(O10:O35)</f>
        <v>45150</v>
      </c>
      <c r="P9" s="554">
        <f t="shared" ref="P9" si="6">SUM(P10:P35)</f>
        <v>42260</v>
      </c>
      <c r="Q9" s="554"/>
      <c r="R9" s="554">
        <f>SUM(R10:R35)</f>
        <v>79075</v>
      </c>
      <c r="S9" s="554">
        <f t="shared" ref="S9" si="7">SUM(S10:S35)</f>
        <v>40438</v>
      </c>
      <c r="T9" s="554">
        <f t="shared" ref="T9" si="8">SUM(T10:T35)</f>
        <v>38637</v>
      </c>
      <c r="U9" s="554"/>
      <c r="V9" s="554">
        <f>SUM(V10:V35)</f>
        <v>73275</v>
      </c>
      <c r="W9" s="554">
        <f t="shared" ref="W9" si="9">SUM(W10:W35)</f>
        <v>37764</v>
      </c>
      <c r="X9" s="554">
        <f t="shared" ref="X9" si="10">SUM(X10:X35)</f>
        <v>35511</v>
      </c>
      <c r="Y9" s="554"/>
      <c r="Z9" s="554">
        <f>SUM(Z10:Z35)</f>
        <v>74691</v>
      </c>
      <c r="AA9" s="554">
        <f t="shared" ref="AA9" si="11">SUM(AA10:AA35)</f>
        <v>38389</v>
      </c>
      <c r="AB9" s="554">
        <f t="shared" ref="AB9" si="12">SUM(AB10:AB35)</f>
        <v>36302</v>
      </c>
      <c r="AC9" s="156"/>
    </row>
    <row r="10" spans="1:29" x14ac:dyDescent="0.2">
      <c r="A10" s="188">
        <v>5</v>
      </c>
      <c r="B10" s="524">
        <f>+F10+J10+N10+R10+V10+Z10</f>
        <v>120</v>
      </c>
      <c r="C10" s="524">
        <f>+G10+K10+O10+S10+W10+AA10</f>
        <v>54</v>
      </c>
      <c r="D10" s="524">
        <f>+B10-C10</f>
        <v>66</v>
      </c>
      <c r="E10" s="516"/>
      <c r="F10" s="522">
        <v>120</v>
      </c>
      <c r="G10" s="522">
        <v>54</v>
      </c>
      <c r="H10" s="522">
        <v>66</v>
      </c>
      <c r="I10" s="522"/>
      <c r="J10" s="522">
        <v>0</v>
      </c>
      <c r="K10" s="522">
        <v>0</v>
      </c>
      <c r="L10" s="522">
        <v>0</v>
      </c>
      <c r="M10" s="522"/>
      <c r="N10" s="522">
        <v>0</v>
      </c>
      <c r="O10" s="522">
        <v>0</v>
      </c>
      <c r="P10" s="522">
        <v>0</v>
      </c>
      <c r="Q10" s="522"/>
      <c r="R10" s="522">
        <v>0</v>
      </c>
      <c r="S10" s="522">
        <v>0</v>
      </c>
      <c r="T10" s="522">
        <v>0</v>
      </c>
      <c r="U10" s="522"/>
      <c r="V10" s="522">
        <v>0</v>
      </c>
      <c r="W10" s="522">
        <v>0</v>
      </c>
      <c r="X10" s="522">
        <v>0</v>
      </c>
      <c r="Y10" s="522"/>
      <c r="Z10" s="522">
        <v>0</v>
      </c>
      <c r="AA10" s="522">
        <v>0</v>
      </c>
      <c r="AB10" s="522">
        <v>0</v>
      </c>
    </row>
    <row r="11" spans="1:29" x14ac:dyDescent="0.2">
      <c r="A11" s="188">
        <v>6</v>
      </c>
      <c r="B11" s="524">
        <f t="shared" ref="B11:B35" si="13">+F11+J11+N11+R11+V11+Z11</f>
        <v>69085</v>
      </c>
      <c r="C11" s="524">
        <f t="shared" ref="C11:C35" si="14">+G11+K11+O11+S11+W11+AA11</f>
        <v>35235</v>
      </c>
      <c r="D11" s="524">
        <f t="shared" ref="D11:D35" si="15">+B11-C11</f>
        <v>33850</v>
      </c>
      <c r="E11" s="516"/>
      <c r="F11" s="522">
        <v>68899</v>
      </c>
      <c r="G11" s="522">
        <v>35150</v>
      </c>
      <c r="H11" s="522">
        <v>33749</v>
      </c>
      <c r="I11" s="522"/>
      <c r="J11" s="522">
        <v>186</v>
      </c>
      <c r="K11" s="522">
        <v>85</v>
      </c>
      <c r="L11" s="522">
        <v>101</v>
      </c>
      <c r="M11" s="522"/>
      <c r="N11" s="522">
        <v>0</v>
      </c>
      <c r="O11" s="522">
        <v>0</v>
      </c>
      <c r="P11" s="522">
        <v>0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  <c r="Y11" s="522"/>
      <c r="Z11" s="522">
        <v>0</v>
      </c>
      <c r="AA11" s="522">
        <v>0</v>
      </c>
      <c r="AB11" s="522">
        <v>0</v>
      </c>
    </row>
    <row r="12" spans="1:29" x14ac:dyDescent="0.2">
      <c r="A12" s="188">
        <v>7</v>
      </c>
      <c r="B12" s="524">
        <f t="shared" si="13"/>
        <v>69013</v>
      </c>
      <c r="C12" s="524">
        <f t="shared" si="14"/>
        <v>35367</v>
      </c>
      <c r="D12" s="524">
        <f t="shared" si="15"/>
        <v>33646</v>
      </c>
      <c r="E12" s="516"/>
      <c r="F12" s="522">
        <v>1946</v>
      </c>
      <c r="G12" s="522">
        <v>1080</v>
      </c>
      <c r="H12" s="522">
        <v>866</v>
      </c>
      <c r="I12" s="522"/>
      <c r="J12" s="522">
        <v>66849</v>
      </c>
      <c r="K12" s="522">
        <v>34176</v>
      </c>
      <c r="L12" s="522">
        <v>32673</v>
      </c>
      <c r="M12" s="522"/>
      <c r="N12" s="522">
        <v>218</v>
      </c>
      <c r="O12" s="522">
        <v>111</v>
      </c>
      <c r="P12" s="522">
        <v>107</v>
      </c>
      <c r="Q12" s="522"/>
      <c r="R12" s="522">
        <v>0</v>
      </c>
      <c r="S12" s="522">
        <v>0</v>
      </c>
      <c r="T12" s="522">
        <v>0</v>
      </c>
      <c r="U12" s="522"/>
      <c r="V12" s="522">
        <v>0</v>
      </c>
      <c r="W12" s="522">
        <v>0</v>
      </c>
      <c r="X12" s="522">
        <v>0</v>
      </c>
      <c r="Y12" s="522"/>
      <c r="Z12" s="522">
        <v>0</v>
      </c>
      <c r="AA12" s="522">
        <v>0</v>
      </c>
      <c r="AB12" s="522">
        <v>0</v>
      </c>
    </row>
    <row r="13" spans="1:29" x14ac:dyDescent="0.2">
      <c r="A13" s="188">
        <v>8</v>
      </c>
      <c r="B13" s="524">
        <f t="shared" si="13"/>
        <v>71673</v>
      </c>
      <c r="C13" s="524">
        <f t="shared" si="14"/>
        <v>36377</v>
      </c>
      <c r="D13" s="524">
        <f t="shared" si="15"/>
        <v>35296</v>
      </c>
      <c r="E13" s="516"/>
      <c r="F13" s="522">
        <v>221</v>
      </c>
      <c r="G13" s="522">
        <v>119</v>
      </c>
      <c r="H13" s="522">
        <v>102</v>
      </c>
      <c r="I13" s="522"/>
      <c r="J13" s="522">
        <v>4222</v>
      </c>
      <c r="K13" s="522">
        <v>2309</v>
      </c>
      <c r="L13" s="522">
        <v>1913</v>
      </c>
      <c r="M13" s="522"/>
      <c r="N13" s="522">
        <v>67019</v>
      </c>
      <c r="O13" s="522">
        <v>33840</v>
      </c>
      <c r="P13" s="522">
        <v>33179</v>
      </c>
      <c r="Q13" s="522"/>
      <c r="R13" s="522">
        <v>211</v>
      </c>
      <c r="S13" s="522">
        <v>109</v>
      </c>
      <c r="T13" s="522">
        <v>102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9</v>
      </c>
      <c r="B14" s="524">
        <f t="shared" si="13"/>
        <v>72268</v>
      </c>
      <c r="C14" s="524">
        <f t="shared" si="14"/>
        <v>36955</v>
      </c>
      <c r="D14" s="524">
        <f t="shared" si="15"/>
        <v>35313</v>
      </c>
      <c r="E14" s="516"/>
      <c r="F14" s="522">
        <v>60</v>
      </c>
      <c r="G14" s="522">
        <v>38</v>
      </c>
      <c r="H14" s="522">
        <v>22</v>
      </c>
      <c r="I14" s="522"/>
      <c r="J14" s="522">
        <v>615</v>
      </c>
      <c r="K14" s="522">
        <v>342</v>
      </c>
      <c r="L14" s="522">
        <v>273</v>
      </c>
      <c r="M14" s="522"/>
      <c r="N14" s="522">
        <v>17463</v>
      </c>
      <c r="O14" s="522">
        <v>9588</v>
      </c>
      <c r="P14" s="522">
        <v>7875</v>
      </c>
      <c r="Q14" s="522"/>
      <c r="R14" s="522">
        <v>53925</v>
      </c>
      <c r="S14" s="522">
        <v>26908</v>
      </c>
      <c r="T14" s="522">
        <v>27017</v>
      </c>
      <c r="U14" s="522"/>
      <c r="V14" s="522">
        <v>205</v>
      </c>
      <c r="W14" s="522">
        <v>79</v>
      </c>
      <c r="X14" s="522">
        <v>126</v>
      </c>
      <c r="Y14" s="522"/>
      <c r="Z14" s="522">
        <v>0</v>
      </c>
      <c r="AA14" s="522">
        <v>0</v>
      </c>
      <c r="AB14" s="522">
        <v>0</v>
      </c>
    </row>
    <row r="15" spans="1:29" x14ac:dyDescent="0.2">
      <c r="A15" s="188">
        <v>10</v>
      </c>
      <c r="B15" s="524">
        <f t="shared" si="13"/>
        <v>68984</v>
      </c>
      <c r="C15" s="524">
        <f t="shared" si="14"/>
        <v>35405</v>
      </c>
      <c r="D15" s="524">
        <f t="shared" si="15"/>
        <v>33579</v>
      </c>
      <c r="E15" s="516"/>
      <c r="F15" s="522">
        <v>36</v>
      </c>
      <c r="G15" s="522">
        <v>22</v>
      </c>
      <c r="H15" s="522">
        <v>14</v>
      </c>
      <c r="I15" s="522"/>
      <c r="J15" s="522">
        <v>137</v>
      </c>
      <c r="K15" s="522">
        <v>73</v>
      </c>
      <c r="L15" s="522">
        <v>64</v>
      </c>
      <c r="M15" s="522"/>
      <c r="N15" s="522">
        <v>2122</v>
      </c>
      <c r="O15" s="522">
        <v>1254</v>
      </c>
      <c r="P15" s="522">
        <v>868</v>
      </c>
      <c r="Q15" s="522"/>
      <c r="R15" s="522">
        <v>21266</v>
      </c>
      <c r="S15" s="522">
        <v>11231</v>
      </c>
      <c r="T15" s="522">
        <v>10035</v>
      </c>
      <c r="U15" s="522"/>
      <c r="V15" s="522">
        <v>45222</v>
      </c>
      <c r="W15" s="522">
        <v>22732</v>
      </c>
      <c r="X15" s="522">
        <v>22490</v>
      </c>
      <c r="Y15" s="522"/>
      <c r="Z15" s="522">
        <v>201</v>
      </c>
      <c r="AA15" s="522">
        <v>93</v>
      </c>
      <c r="AB15" s="522">
        <v>108</v>
      </c>
    </row>
    <row r="16" spans="1:29" x14ac:dyDescent="0.2">
      <c r="A16" s="188">
        <v>11</v>
      </c>
      <c r="B16" s="524">
        <f t="shared" si="13"/>
        <v>72211</v>
      </c>
      <c r="C16" s="524">
        <f t="shared" si="14"/>
        <v>36822</v>
      </c>
      <c r="D16" s="524">
        <f t="shared" si="15"/>
        <v>35389</v>
      </c>
      <c r="E16" s="516"/>
      <c r="F16" s="522">
        <v>16</v>
      </c>
      <c r="G16" s="522">
        <v>9</v>
      </c>
      <c r="H16" s="522">
        <v>7</v>
      </c>
      <c r="I16" s="522"/>
      <c r="J16" s="522">
        <v>45</v>
      </c>
      <c r="K16" s="522">
        <v>27</v>
      </c>
      <c r="L16" s="522">
        <v>18</v>
      </c>
      <c r="M16" s="541"/>
      <c r="N16" s="522">
        <v>396</v>
      </c>
      <c r="O16" s="522">
        <v>239</v>
      </c>
      <c r="P16" s="522">
        <v>157</v>
      </c>
      <c r="Q16" s="541"/>
      <c r="R16" s="522">
        <v>2750</v>
      </c>
      <c r="S16" s="522">
        <v>1606</v>
      </c>
      <c r="T16" s="522">
        <v>1144</v>
      </c>
      <c r="U16" s="541"/>
      <c r="V16" s="522">
        <v>23119</v>
      </c>
      <c r="W16" s="522">
        <v>12118</v>
      </c>
      <c r="X16" s="522">
        <v>11001</v>
      </c>
      <c r="Y16" s="541"/>
      <c r="Z16" s="522">
        <v>45885</v>
      </c>
      <c r="AA16" s="522">
        <v>22823</v>
      </c>
      <c r="AB16" s="522">
        <v>23062</v>
      </c>
    </row>
    <row r="17" spans="1:28" x14ac:dyDescent="0.2">
      <c r="A17" s="188">
        <v>12</v>
      </c>
      <c r="B17" s="524">
        <f t="shared" si="13"/>
        <v>27797</v>
      </c>
      <c r="C17" s="524">
        <f t="shared" si="14"/>
        <v>14988</v>
      </c>
      <c r="D17" s="524">
        <f t="shared" si="15"/>
        <v>12809</v>
      </c>
      <c r="E17" s="538"/>
      <c r="F17" s="541">
        <v>12</v>
      </c>
      <c r="G17" s="541">
        <v>6</v>
      </c>
      <c r="H17" s="541">
        <v>6</v>
      </c>
      <c r="I17" s="541"/>
      <c r="J17" s="541">
        <v>21</v>
      </c>
      <c r="K17" s="541">
        <v>15</v>
      </c>
      <c r="L17" s="541">
        <v>6</v>
      </c>
      <c r="M17" s="541"/>
      <c r="N17" s="541">
        <v>107</v>
      </c>
      <c r="O17" s="541">
        <v>69</v>
      </c>
      <c r="P17" s="541">
        <v>38</v>
      </c>
      <c r="Q17" s="541"/>
      <c r="R17" s="541">
        <v>652</v>
      </c>
      <c r="S17" s="541">
        <v>422</v>
      </c>
      <c r="T17" s="541">
        <v>230</v>
      </c>
      <c r="U17" s="541"/>
      <c r="V17" s="541">
        <v>3558</v>
      </c>
      <c r="W17" s="541">
        <v>2138</v>
      </c>
      <c r="X17" s="541">
        <v>1420</v>
      </c>
      <c r="Y17" s="541"/>
      <c r="Z17" s="541">
        <v>23447</v>
      </c>
      <c r="AA17" s="541">
        <v>12338</v>
      </c>
      <c r="AB17" s="541">
        <v>11109</v>
      </c>
    </row>
    <row r="18" spans="1:28" x14ac:dyDescent="0.2">
      <c r="A18" s="188">
        <v>13</v>
      </c>
      <c r="B18" s="524">
        <f t="shared" si="13"/>
        <v>4950</v>
      </c>
      <c r="C18" s="524">
        <f t="shared" si="14"/>
        <v>2992</v>
      </c>
      <c r="D18" s="524">
        <f t="shared" si="15"/>
        <v>1958</v>
      </c>
      <c r="E18" s="538"/>
      <c r="F18" s="522">
        <v>1</v>
      </c>
      <c r="G18" s="522">
        <v>1</v>
      </c>
      <c r="H18" s="522">
        <v>0</v>
      </c>
      <c r="I18" s="541"/>
      <c r="J18" s="522">
        <v>12</v>
      </c>
      <c r="K18" s="522">
        <v>5</v>
      </c>
      <c r="L18" s="522">
        <v>7</v>
      </c>
      <c r="M18" s="541"/>
      <c r="N18" s="522">
        <v>30</v>
      </c>
      <c r="O18" s="522">
        <v>21</v>
      </c>
      <c r="P18" s="522">
        <v>9</v>
      </c>
      <c r="Q18" s="541"/>
      <c r="R18" s="522">
        <v>163</v>
      </c>
      <c r="S18" s="522">
        <v>101</v>
      </c>
      <c r="T18" s="522">
        <v>62</v>
      </c>
      <c r="U18" s="541"/>
      <c r="V18" s="522">
        <v>848</v>
      </c>
      <c r="W18" s="522">
        <v>520</v>
      </c>
      <c r="X18" s="522">
        <v>328</v>
      </c>
      <c r="Y18" s="541"/>
      <c r="Z18" s="522">
        <v>3896</v>
      </c>
      <c r="AA18" s="522">
        <v>2344</v>
      </c>
      <c r="AB18" s="522">
        <v>1552</v>
      </c>
    </row>
    <row r="19" spans="1:28" x14ac:dyDescent="0.2">
      <c r="A19" s="188">
        <v>14</v>
      </c>
      <c r="B19" s="524">
        <f t="shared" si="13"/>
        <v>1233</v>
      </c>
      <c r="C19" s="524">
        <f t="shared" si="14"/>
        <v>764</v>
      </c>
      <c r="D19" s="524">
        <f t="shared" si="15"/>
        <v>469</v>
      </c>
      <c r="E19" s="537"/>
      <c r="F19" s="522">
        <v>0</v>
      </c>
      <c r="G19" s="522">
        <v>0</v>
      </c>
      <c r="H19" s="522">
        <v>0</v>
      </c>
      <c r="I19" s="522"/>
      <c r="J19" s="522">
        <v>4</v>
      </c>
      <c r="K19" s="522">
        <v>1</v>
      </c>
      <c r="L19" s="522">
        <v>3</v>
      </c>
      <c r="M19" s="522"/>
      <c r="N19" s="522">
        <v>21</v>
      </c>
      <c r="O19" s="522">
        <v>11</v>
      </c>
      <c r="P19" s="522">
        <v>10</v>
      </c>
      <c r="Q19" s="522"/>
      <c r="R19" s="522">
        <v>53</v>
      </c>
      <c r="S19" s="522">
        <v>30</v>
      </c>
      <c r="T19" s="522">
        <v>23</v>
      </c>
      <c r="U19" s="522"/>
      <c r="V19" s="522">
        <v>211</v>
      </c>
      <c r="W19" s="522">
        <v>116</v>
      </c>
      <c r="X19" s="522">
        <v>95</v>
      </c>
      <c r="Y19" s="522"/>
      <c r="Z19" s="522">
        <v>944</v>
      </c>
      <c r="AA19" s="522">
        <v>606</v>
      </c>
      <c r="AB19" s="522">
        <v>338</v>
      </c>
    </row>
    <row r="20" spans="1:28" x14ac:dyDescent="0.2">
      <c r="A20" s="188">
        <v>15</v>
      </c>
      <c r="B20" s="524">
        <f t="shared" si="13"/>
        <v>263</v>
      </c>
      <c r="C20" s="524">
        <f t="shared" si="14"/>
        <v>169</v>
      </c>
      <c r="D20" s="524">
        <f t="shared" si="15"/>
        <v>94</v>
      </c>
      <c r="E20" s="538"/>
      <c r="F20" s="541">
        <v>1</v>
      </c>
      <c r="G20" s="541">
        <v>0</v>
      </c>
      <c r="H20" s="541">
        <v>1</v>
      </c>
      <c r="I20" s="541"/>
      <c r="J20" s="541">
        <v>4</v>
      </c>
      <c r="K20" s="541">
        <v>2</v>
      </c>
      <c r="L20" s="541">
        <v>2</v>
      </c>
      <c r="M20" s="541"/>
      <c r="N20" s="541">
        <v>8</v>
      </c>
      <c r="O20" s="541">
        <v>4</v>
      </c>
      <c r="P20" s="541">
        <v>4</v>
      </c>
      <c r="Q20" s="541"/>
      <c r="R20" s="541">
        <v>19</v>
      </c>
      <c r="S20" s="541">
        <v>11</v>
      </c>
      <c r="T20" s="541">
        <v>8</v>
      </c>
      <c r="U20" s="541"/>
      <c r="V20" s="541">
        <v>50</v>
      </c>
      <c r="W20" s="541">
        <v>33</v>
      </c>
      <c r="X20" s="541">
        <v>17</v>
      </c>
      <c r="Y20" s="541"/>
      <c r="Z20" s="541">
        <v>181</v>
      </c>
      <c r="AA20" s="541">
        <v>119</v>
      </c>
      <c r="AB20" s="541">
        <v>62</v>
      </c>
    </row>
    <row r="21" spans="1:28" x14ac:dyDescent="0.2">
      <c r="A21" s="188">
        <v>16</v>
      </c>
      <c r="B21" s="524">
        <f t="shared" si="13"/>
        <v>79</v>
      </c>
      <c r="C21" s="524">
        <f t="shared" si="14"/>
        <v>37</v>
      </c>
      <c r="D21" s="524">
        <f t="shared" si="15"/>
        <v>42</v>
      </c>
      <c r="E21" s="538"/>
      <c r="F21" s="541">
        <v>4</v>
      </c>
      <c r="G21" s="541">
        <v>0</v>
      </c>
      <c r="H21" s="541">
        <v>4</v>
      </c>
      <c r="I21" s="541"/>
      <c r="J21" s="541">
        <v>0</v>
      </c>
      <c r="K21" s="541">
        <v>0</v>
      </c>
      <c r="L21" s="541">
        <v>0</v>
      </c>
      <c r="M21" s="541"/>
      <c r="N21" s="541">
        <v>1</v>
      </c>
      <c r="O21" s="541">
        <v>1</v>
      </c>
      <c r="P21" s="541">
        <v>0</v>
      </c>
      <c r="Q21" s="541"/>
      <c r="R21" s="541">
        <v>6</v>
      </c>
      <c r="S21" s="541">
        <v>4</v>
      </c>
      <c r="T21" s="541">
        <v>2</v>
      </c>
      <c r="U21" s="541"/>
      <c r="V21" s="541">
        <v>14</v>
      </c>
      <c r="W21" s="541">
        <v>5</v>
      </c>
      <c r="X21" s="541">
        <v>9</v>
      </c>
      <c r="Y21" s="541"/>
      <c r="Z21" s="541">
        <v>54</v>
      </c>
      <c r="AA21" s="541">
        <v>27</v>
      </c>
      <c r="AB21" s="541">
        <v>27</v>
      </c>
    </row>
    <row r="22" spans="1:28" x14ac:dyDescent="0.2">
      <c r="A22" s="188">
        <v>17</v>
      </c>
      <c r="B22" s="524">
        <f t="shared" si="13"/>
        <v>48</v>
      </c>
      <c r="C22" s="524">
        <f t="shared" si="14"/>
        <v>27</v>
      </c>
      <c r="D22" s="524">
        <f t="shared" si="15"/>
        <v>21</v>
      </c>
      <c r="E22" s="524"/>
      <c r="F22" s="522">
        <v>0</v>
      </c>
      <c r="G22" s="522">
        <v>0</v>
      </c>
      <c r="H22" s="522">
        <v>0</v>
      </c>
      <c r="I22" s="534"/>
      <c r="J22" s="522">
        <v>2</v>
      </c>
      <c r="K22" s="522">
        <v>2</v>
      </c>
      <c r="L22" s="522">
        <v>0</v>
      </c>
      <c r="M22" s="534"/>
      <c r="N22" s="522">
        <v>3</v>
      </c>
      <c r="O22" s="522">
        <v>1</v>
      </c>
      <c r="P22" s="522">
        <v>2</v>
      </c>
      <c r="Q22" s="534"/>
      <c r="R22" s="522">
        <v>5</v>
      </c>
      <c r="S22" s="522">
        <v>2</v>
      </c>
      <c r="T22" s="522">
        <v>3</v>
      </c>
      <c r="U22" s="534"/>
      <c r="V22" s="522">
        <v>15</v>
      </c>
      <c r="W22" s="522">
        <v>10</v>
      </c>
      <c r="X22" s="522">
        <v>5</v>
      </c>
      <c r="Y22" s="534"/>
      <c r="Z22" s="522">
        <v>23</v>
      </c>
      <c r="AA22" s="522">
        <v>12</v>
      </c>
      <c r="AB22" s="522">
        <v>11</v>
      </c>
    </row>
    <row r="23" spans="1:28" x14ac:dyDescent="0.2">
      <c r="A23" s="188">
        <v>18</v>
      </c>
      <c r="B23" s="524">
        <f t="shared" si="13"/>
        <v>27</v>
      </c>
      <c r="C23" s="524">
        <f t="shared" si="14"/>
        <v>13</v>
      </c>
      <c r="D23" s="524">
        <f t="shared" si="15"/>
        <v>14</v>
      </c>
      <c r="E23" s="524"/>
      <c r="F23" s="534">
        <v>0</v>
      </c>
      <c r="G23" s="534">
        <v>0</v>
      </c>
      <c r="H23" s="534">
        <v>0</v>
      </c>
      <c r="I23" s="534"/>
      <c r="J23" s="534">
        <v>1</v>
      </c>
      <c r="K23" s="534">
        <v>0</v>
      </c>
      <c r="L23" s="534">
        <v>1</v>
      </c>
      <c r="M23" s="534"/>
      <c r="N23" s="534">
        <v>3</v>
      </c>
      <c r="O23" s="534">
        <v>2</v>
      </c>
      <c r="P23" s="534">
        <v>1</v>
      </c>
      <c r="Q23" s="534"/>
      <c r="R23" s="534">
        <v>2</v>
      </c>
      <c r="S23" s="534">
        <v>2</v>
      </c>
      <c r="T23" s="534">
        <v>0</v>
      </c>
      <c r="U23" s="534"/>
      <c r="V23" s="534">
        <v>6</v>
      </c>
      <c r="W23" s="534">
        <v>1</v>
      </c>
      <c r="X23" s="534">
        <v>5</v>
      </c>
      <c r="Y23" s="534"/>
      <c r="Z23" s="534">
        <v>15</v>
      </c>
      <c r="AA23" s="534">
        <v>8</v>
      </c>
      <c r="AB23" s="534">
        <v>7</v>
      </c>
    </row>
    <row r="24" spans="1:28" x14ac:dyDescent="0.2">
      <c r="A24" s="188">
        <v>19</v>
      </c>
      <c r="B24" s="524">
        <f t="shared" si="13"/>
        <v>14</v>
      </c>
      <c r="C24" s="524">
        <f t="shared" si="14"/>
        <v>8</v>
      </c>
      <c r="D24" s="524">
        <f t="shared" si="15"/>
        <v>6</v>
      </c>
      <c r="E24" s="524"/>
      <c r="F24" s="534">
        <v>1</v>
      </c>
      <c r="G24" s="534">
        <v>0</v>
      </c>
      <c r="H24" s="534">
        <v>1</v>
      </c>
      <c r="I24" s="534"/>
      <c r="J24" s="534">
        <v>1</v>
      </c>
      <c r="K24" s="534">
        <v>1</v>
      </c>
      <c r="L24" s="534">
        <v>0</v>
      </c>
      <c r="M24" s="534"/>
      <c r="N24" s="534">
        <v>1</v>
      </c>
      <c r="O24" s="534">
        <v>1</v>
      </c>
      <c r="P24" s="534">
        <v>0</v>
      </c>
      <c r="Q24" s="534"/>
      <c r="R24" s="534">
        <v>5</v>
      </c>
      <c r="S24" s="534">
        <v>3</v>
      </c>
      <c r="T24" s="534">
        <v>2</v>
      </c>
      <c r="U24" s="534"/>
      <c r="V24" s="534">
        <v>2</v>
      </c>
      <c r="W24" s="534">
        <v>1</v>
      </c>
      <c r="X24" s="534">
        <v>1</v>
      </c>
      <c r="Y24" s="534"/>
      <c r="Z24" s="534">
        <v>4</v>
      </c>
      <c r="AA24" s="534">
        <v>2</v>
      </c>
      <c r="AB24" s="534">
        <v>2</v>
      </c>
    </row>
    <row r="25" spans="1:28" x14ac:dyDescent="0.2">
      <c r="A25" s="188">
        <v>20</v>
      </c>
      <c r="B25" s="524">
        <f t="shared" si="13"/>
        <v>11</v>
      </c>
      <c r="C25" s="524">
        <f t="shared" si="14"/>
        <v>3</v>
      </c>
      <c r="D25" s="524">
        <f t="shared" si="15"/>
        <v>8</v>
      </c>
      <c r="E25" s="524"/>
      <c r="F25" s="534">
        <v>0</v>
      </c>
      <c r="G25" s="534">
        <v>0</v>
      </c>
      <c r="H25" s="534">
        <v>0</v>
      </c>
      <c r="I25" s="534"/>
      <c r="J25" s="534">
        <v>0</v>
      </c>
      <c r="K25" s="534">
        <v>0</v>
      </c>
      <c r="L25" s="534">
        <v>0</v>
      </c>
      <c r="M25" s="534"/>
      <c r="N25" s="534">
        <v>2</v>
      </c>
      <c r="O25" s="534">
        <v>1</v>
      </c>
      <c r="P25" s="534">
        <v>1</v>
      </c>
      <c r="Q25" s="534"/>
      <c r="R25" s="534">
        <v>1</v>
      </c>
      <c r="S25" s="534">
        <v>0</v>
      </c>
      <c r="T25" s="534">
        <v>1</v>
      </c>
      <c r="U25" s="534"/>
      <c r="V25" s="534">
        <v>4</v>
      </c>
      <c r="W25" s="534">
        <v>1</v>
      </c>
      <c r="X25" s="534">
        <v>3</v>
      </c>
      <c r="Y25" s="534"/>
      <c r="Z25" s="534">
        <v>4</v>
      </c>
      <c r="AA25" s="534">
        <v>1</v>
      </c>
      <c r="AB25" s="534">
        <v>3</v>
      </c>
    </row>
    <row r="26" spans="1:28" x14ac:dyDescent="0.2">
      <c r="A26" s="188">
        <v>21</v>
      </c>
      <c r="B26" s="524">
        <f t="shared" si="13"/>
        <v>14</v>
      </c>
      <c r="C26" s="524">
        <f t="shared" si="14"/>
        <v>7</v>
      </c>
      <c r="D26" s="524">
        <f t="shared" si="15"/>
        <v>7</v>
      </c>
      <c r="E26" s="524"/>
      <c r="F26" s="534">
        <v>0</v>
      </c>
      <c r="G26" s="534">
        <v>0</v>
      </c>
      <c r="H26" s="534">
        <v>0</v>
      </c>
      <c r="I26" s="534"/>
      <c r="J26" s="534">
        <v>0</v>
      </c>
      <c r="K26" s="534">
        <v>0</v>
      </c>
      <c r="L26" s="534">
        <v>0</v>
      </c>
      <c r="M26" s="534"/>
      <c r="N26" s="534">
        <v>2</v>
      </c>
      <c r="O26" s="534">
        <v>1</v>
      </c>
      <c r="P26" s="534">
        <v>1</v>
      </c>
      <c r="Q26" s="534"/>
      <c r="R26" s="534">
        <v>1</v>
      </c>
      <c r="S26" s="534">
        <v>1</v>
      </c>
      <c r="T26" s="534">
        <v>0</v>
      </c>
      <c r="U26" s="534"/>
      <c r="V26" s="534">
        <v>1</v>
      </c>
      <c r="W26" s="534">
        <v>0</v>
      </c>
      <c r="X26" s="534">
        <v>1</v>
      </c>
      <c r="Y26" s="534"/>
      <c r="Z26" s="534">
        <v>10</v>
      </c>
      <c r="AA26" s="534">
        <v>5</v>
      </c>
      <c r="AB26" s="534">
        <v>5</v>
      </c>
    </row>
    <row r="27" spans="1:28" x14ac:dyDescent="0.2">
      <c r="A27" s="188">
        <v>22</v>
      </c>
      <c r="B27" s="524">
        <f t="shared" si="13"/>
        <v>2</v>
      </c>
      <c r="C27" s="524">
        <f t="shared" si="14"/>
        <v>0</v>
      </c>
      <c r="D27" s="524">
        <f t="shared" si="15"/>
        <v>2</v>
      </c>
      <c r="E27" s="538"/>
      <c r="F27" s="522">
        <v>0</v>
      </c>
      <c r="G27" s="522">
        <v>0</v>
      </c>
      <c r="H27" s="522">
        <v>0</v>
      </c>
      <c r="I27" s="541"/>
      <c r="J27" s="522">
        <v>1</v>
      </c>
      <c r="K27" s="522">
        <v>0</v>
      </c>
      <c r="L27" s="522">
        <v>1</v>
      </c>
      <c r="M27" s="541"/>
      <c r="N27" s="522">
        <v>0</v>
      </c>
      <c r="O27" s="522">
        <v>0</v>
      </c>
      <c r="P27" s="522">
        <v>0</v>
      </c>
      <c r="Q27" s="541"/>
      <c r="R27" s="522">
        <v>0</v>
      </c>
      <c r="S27" s="522">
        <v>0</v>
      </c>
      <c r="T27" s="522">
        <v>0</v>
      </c>
      <c r="U27" s="541"/>
      <c r="V27" s="522">
        <v>1</v>
      </c>
      <c r="W27" s="522">
        <v>0</v>
      </c>
      <c r="X27" s="522">
        <v>1</v>
      </c>
      <c r="Y27" s="541"/>
      <c r="Z27" s="522">
        <v>0</v>
      </c>
      <c r="AA27" s="522">
        <v>0</v>
      </c>
      <c r="AB27" s="522">
        <v>0</v>
      </c>
    </row>
    <row r="28" spans="1:28" x14ac:dyDescent="0.2">
      <c r="A28" s="188">
        <v>23</v>
      </c>
      <c r="B28" s="524">
        <f t="shared" si="13"/>
        <v>6</v>
      </c>
      <c r="C28" s="524">
        <f t="shared" si="14"/>
        <v>1</v>
      </c>
      <c r="D28" s="524">
        <f t="shared" si="15"/>
        <v>5</v>
      </c>
      <c r="E28" s="524"/>
      <c r="F28" s="534">
        <v>1</v>
      </c>
      <c r="G28" s="534">
        <v>0</v>
      </c>
      <c r="H28" s="534">
        <v>1</v>
      </c>
      <c r="I28" s="534"/>
      <c r="J28" s="534">
        <v>0</v>
      </c>
      <c r="K28" s="534">
        <v>0</v>
      </c>
      <c r="L28" s="534">
        <v>0</v>
      </c>
      <c r="M28" s="534"/>
      <c r="N28" s="534">
        <v>1</v>
      </c>
      <c r="O28" s="534">
        <v>1</v>
      </c>
      <c r="P28" s="534">
        <v>0</v>
      </c>
      <c r="Q28" s="534"/>
      <c r="R28" s="534">
        <v>0</v>
      </c>
      <c r="S28" s="534">
        <v>0</v>
      </c>
      <c r="T28" s="534">
        <v>0</v>
      </c>
      <c r="U28" s="534"/>
      <c r="V28" s="534">
        <v>0</v>
      </c>
      <c r="W28" s="534">
        <v>0</v>
      </c>
      <c r="X28" s="534">
        <v>0</v>
      </c>
      <c r="Y28" s="534"/>
      <c r="Z28" s="534">
        <v>4</v>
      </c>
      <c r="AA28" s="534">
        <v>0</v>
      </c>
      <c r="AB28" s="534">
        <v>4</v>
      </c>
    </row>
    <row r="29" spans="1:28" x14ac:dyDescent="0.2">
      <c r="A29" s="188">
        <v>24</v>
      </c>
      <c r="B29" s="524">
        <f t="shared" si="13"/>
        <v>2</v>
      </c>
      <c r="C29" s="524">
        <f t="shared" si="14"/>
        <v>1</v>
      </c>
      <c r="D29" s="524">
        <f t="shared" si="15"/>
        <v>1</v>
      </c>
      <c r="E29" s="524"/>
      <c r="F29" s="534">
        <v>1</v>
      </c>
      <c r="G29" s="534">
        <v>0</v>
      </c>
      <c r="H29" s="534">
        <v>1</v>
      </c>
      <c r="I29" s="534"/>
      <c r="J29" s="534">
        <v>0</v>
      </c>
      <c r="K29" s="534">
        <v>0</v>
      </c>
      <c r="L29" s="534">
        <v>0</v>
      </c>
      <c r="M29" s="534"/>
      <c r="N29" s="534">
        <v>0</v>
      </c>
      <c r="O29" s="534">
        <v>0</v>
      </c>
      <c r="P29" s="534">
        <v>0</v>
      </c>
      <c r="Q29" s="534"/>
      <c r="R29" s="534">
        <v>0</v>
      </c>
      <c r="S29" s="534">
        <v>0</v>
      </c>
      <c r="T29" s="534">
        <v>0</v>
      </c>
      <c r="U29" s="534"/>
      <c r="V29" s="534">
        <v>0</v>
      </c>
      <c r="W29" s="534">
        <v>0</v>
      </c>
      <c r="X29" s="534">
        <v>0</v>
      </c>
      <c r="Y29" s="534"/>
      <c r="Z29" s="534">
        <v>1</v>
      </c>
      <c r="AA29" s="534">
        <v>1</v>
      </c>
      <c r="AB29" s="534">
        <v>0</v>
      </c>
    </row>
    <row r="30" spans="1:28" x14ac:dyDescent="0.2">
      <c r="A30" s="165" t="s">
        <v>236</v>
      </c>
      <c r="B30" s="524">
        <f t="shared" si="13"/>
        <v>17</v>
      </c>
      <c r="C30" s="524">
        <f t="shared" si="14"/>
        <v>4</v>
      </c>
      <c r="D30" s="524">
        <f t="shared" si="15"/>
        <v>13</v>
      </c>
      <c r="E30" s="524"/>
      <c r="F30" s="534">
        <v>1</v>
      </c>
      <c r="G30" s="534">
        <v>0</v>
      </c>
      <c r="H30" s="534">
        <v>1</v>
      </c>
      <c r="I30" s="534"/>
      <c r="J30" s="534">
        <v>3</v>
      </c>
      <c r="K30" s="534">
        <v>0</v>
      </c>
      <c r="L30" s="534">
        <v>3</v>
      </c>
      <c r="M30" s="534"/>
      <c r="N30" s="534">
        <v>4</v>
      </c>
      <c r="O30" s="534">
        <v>0</v>
      </c>
      <c r="P30" s="534">
        <v>4</v>
      </c>
      <c r="Q30" s="534"/>
      <c r="R30" s="534">
        <v>4</v>
      </c>
      <c r="S30" s="534">
        <v>2</v>
      </c>
      <c r="T30" s="534">
        <v>2</v>
      </c>
      <c r="U30" s="534"/>
      <c r="V30" s="534">
        <v>2</v>
      </c>
      <c r="W30" s="534">
        <v>1</v>
      </c>
      <c r="X30" s="534">
        <v>1</v>
      </c>
      <c r="Y30" s="534"/>
      <c r="Z30" s="534">
        <v>3</v>
      </c>
      <c r="AA30" s="534">
        <v>1</v>
      </c>
      <c r="AB30" s="534">
        <v>2</v>
      </c>
    </row>
    <row r="31" spans="1:28" x14ac:dyDescent="0.2">
      <c r="A31" s="165" t="s">
        <v>237</v>
      </c>
      <c r="B31" s="524">
        <f t="shared" si="13"/>
        <v>23</v>
      </c>
      <c r="C31" s="524">
        <f t="shared" si="14"/>
        <v>10</v>
      </c>
      <c r="D31" s="524">
        <f t="shared" si="15"/>
        <v>13</v>
      </c>
      <c r="E31" s="524"/>
      <c r="F31" s="534">
        <v>3</v>
      </c>
      <c r="G31" s="534">
        <v>1</v>
      </c>
      <c r="H31" s="534">
        <v>2</v>
      </c>
      <c r="I31" s="534"/>
      <c r="J31" s="534">
        <v>2</v>
      </c>
      <c r="K31" s="534">
        <v>0</v>
      </c>
      <c r="L31" s="534">
        <v>2</v>
      </c>
      <c r="M31" s="534"/>
      <c r="N31" s="534">
        <v>2</v>
      </c>
      <c r="O31" s="534">
        <v>0</v>
      </c>
      <c r="P31" s="534">
        <v>2</v>
      </c>
      <c r="Q31" s="534"/>
      <c r="R31" s="534">
        <v>3</v>
      </c>
      <c r="S31" s="534">
        <v>2</v>
      </c>
      <c r="T31" s="534">
        <v>1</v>
      </c>
      <c r="U31" s="534"/>
      <c r="V31" s="534">
        <v>6</v>
      </c>
      <c r="W31" s="534">
        <v>4</v>
      </c>
      <c r="X31" s="534">
        <v>2</v>
      </c>
      <c r="Y31" s="534"/>
      <c r="Z31" s="534">
        <v>7</v>
      </c>
      <c r="AA31" s="534">
        <v>3</v>
      </c>
      <c r="AB31" s="534">
        <v>4</v>
      </c>
    </row>
    <row r="32" spans="1:28" x14ac:dyDescent="0.2">
      <c r="A32" s="165" t="s">
        <v>238</v>
      </c>
      <c r="B32" s="524">
        <f t="shared" si="13"/>
        <v>16</v>
      </c>
      <c r="C32" s="524">
        <f t="shared" si="14"/>
        <v>5</v>
      </c>
      <c r="D32" s="524">
        <f t="shared" si="15"/>
        <v>11</v>
      </c>
      <c r="E32" s="524"/>
      <c r="F32" s="534">
        <v>3</v>
      </c>
      <c r="G32" s="534">
        <v>0</v>
      </c>
      <c r="H32" s="534">
        <v>3</v>
      </c>
      <c r="I32" s="534"/>
      <c r="J32" s="534">
        <v>2</v>
      </c>
      <c r="K32" s="534">
        <v>1</v>
      </c>
      <c r="L32" s="534">
        <v>1</v>
      </c>
      <c r="M32" s="534"/>
      <c r="N32" s="534">
        <v>1</v>
      </c>
      <c r="O32" s="534">
        <v>0</v>
      </c>
      <c r="P32" s="534">
        <v>1</v>
      </c>
      <c r="Q32" s="534"/>
      <c r="R32" s="534">
        <v>4</v>
      </c>
      <c r="S32" s="534">
        <v>1</v>
      </c>
      <c r="T32" s="534">
        <v>3</v>
      </c>
      <c r="U32" s="534"/>
      <c r="V32" s="534">
        <v>2</v>
      </c>
      <c r="W32" s="534">
        <v>0</v>
      </c>
      <c r="X32" s="534">
        <v>2</v>
      </c>
      <c r="Y32" s="534"/>
      <c r="Z32" s="534">
        <v>4</v>
      </c>
      <c r="AA32" s="534">
        <v>3</v>
      </c>
      <c r="AB32" s="534">
        <v>1</v>
      </c>
    </row>
    <row r="33" spans="1:28" x14ac:dyDescent="0.2">
      <c r="A33" s="165" t="s">
        <v>239</v>
      </c>
      <c r="B33" s="524">
        <f t="shared" si="13"/>
        <v>10</v>
      </c>
      <c r="C33" s="524">
        <f t="shared" si="14"/>
        <v>5</v>
      </c>
      <c r="D33" s="524">
        <f t="shared" si="15"/>
        <v>5</v>
      </c>
      <c r="E33" s="524"/>
      <c r="F33" s="534">
        <v>1</v>
      </c>
      <c r="G33" s="534">
        <v>0</v>
      </c>
      <c r="H33" s="534">
        <v>1</v>
      </c>
      <c r="I33" s="534"/>
      <c r="J33" s="534">
        <v>1</v>
      </c>
      <c r="K33" s="534">
        <v>1</v>
      </c>
      <c r="L33" s="534">
        <v>0</v>
      </c>
      <c r="M33" s="534"/>
      <c r="N33" s="534">
        <v>1</v>
      </c>
      <c r="O33" s="534">
        <v>1</v>
      </c>
      <c r="P33" s="534">
        <v>0</v>
      </c>
      <c r="Q33" s="534"/>
      <c r="R33" s="534">
        <v>1</v>
      </c>
      <c r="S33" s="534">
        <v>0</v>
      </c>
      <c r="T33" s="534">
        <v>1</v>
      </c>
      <c r="U33" s="534"/>
      <c r="V33" s="534">
        <v>3</v>
      </c>
      <c r="W33" s="534">
        <v>2</v>
      </c>
      <c r="X33" s="534">
        <v>1</v>
      </c>
      <c r="Y33" s="534"/>
      <c r="Z33" s="534">
        <v>3</v>
      </c>
      <c r="AA33" s="534">
        <v>1</v>
      </c>
      <c r="AB33" s="534">
        <v>2</v>
      </c>
    </row>
    <row r="34" spans="1:28" x14ac:dyDescent="0.2">
      <c r="A34" s="165" t="s">
        <v>240</v>
      </c>
      <c r="B34" s="524">
        <f t="shared" si="13"/>
        <v>7</v>
      </c>
      <c r="C34" s="524">
        <f t="shared" si="14"/>
        <v>4</v>
      </c>
      <c r="D34" s="524">
        <f t="shared" si="15"/>
        <v>3</v>
      </c>
      <c r="E34" s="524"/>
      <c r="F34" s="534">
        <v>0</v>
      </c>
      <c r="G34" s="534">
        <v>0</v>
      </c>
      <c r="H34" s="534">
        <v>0</v>
      </c>
      <c r="I34" s="534"/>
      <c r="J34" s="534">
        <v>1</v>
      </c>
      <c r="K34" s="534">
        <v>1</v>
      </c>
      <c r="L34" s="534">
        <v>0</v>
      </c>
      <c r="M34" s="534"/>
      <c r="N34" s="534">
        <v>1</v>
      </c>
      <c r="O34" s="534">
        <v>1</v>
      </c>
      <c r="P34" s="534">
        <v>0</v>
      </c>
      <c r="Q34" s="534"/>
      <c r="R34" s="534">
        <v>2</v>
      </c>
      <c r="S34" s="534">
        <v>1</v>
      </c>
      <c r="T34" s="534">
        <v>1</v>
      </c>
      <c r="U34" s="534"/>
      <c r="V34" s="534">
        <v>1</v>
      </c>
      <c r="W34" s="534">
        <v>0</v>
      </c>
      <c r="X34" s="534">
        <v>1</v>
      </c>
      <c r="Y34" s="534"/>
      <c r="Z34" s="534">
        <v>2</v>
      </c>
      <c r="AA34" s="534">
        <v>1</v>
      </c>
      <c r="AB34" s="534">
        <v>1</v>
      </c>
    </row>
    <row r="35" spans="1:28" ht="13.5" thickBot="1" x14ac:dyDescent="0.25">
      <c r="A35" s="166" t="s">
        <v>241</v>
      </c>
      <c r="B35" s="520">
        <f t="shared" si="13"/>
        <v>16</v>
      </c>
      <c r="C35" s="520">
        <f t="shared" si="14"/>
        <v>10</v>
      </c>
      <c r="D35" s="520">
        <f t="shared" si="15"/>
        <v>6</v>
      </c>
      <c r="E35" s="520"/>
      <c r="F35" s="535">
        <v>0</v>
      </c>
      <c r="G35" s="535">
        <v>0</v>
      </c>
      <c r="H35" s="535">
        <v>0</v>
      </c>
      <c r="I35" s="535"/>
      <c r="J35" s="535">
        <v>2</v>
      </c>
      <c r="K35" s="535">
        <v>1</v>
      </c>
      <c r="L35" s="535">
        <v>1</v>
      </c>
      <c r="M35" s="535"/>
      <c r="N35" s="535">
        <v>4</v>
      </c>
      <c r="O35" s="535">
        <v>3</v>
      </c>
      <c r="P35" s="535">
        <v>1</v>
      </c>
      <c r="Q35" s="535"/>
      <c r="R35" s="535">
        <v>2</v>
      </c>
      <c r="S35" s="535">
        <v>2</v>
      </c>
      <c r="T35" s="535">
        <v>0</v>
      </c>
      <c r="U35" s="535"/>
      <c r="V35" s="535">
        <v>5</v>
      </c>
      <c r="W35" s="535">
        <v>3</v>
      </c>
      <c r="X35" s="535">
        <v>2</v>
      </c>
      <c r="Y35" s="535"/>
      <c r="Z35" s="535">
        <v>3</v>
      </c>
      <c r="AA35" s="535">
        <v>1</v>
      </c>
      <c r="AB35" s="535">
        <v>2</v>
      </c>
    </row>
    <row r="36" spans="1:28" ht="15" customHeight="1" x14ac:dyDescent="0.2">
      <c r="A36" s="776" t="s">
        <v>485</v>
      </c>
      <c r="B36" s="776"/>
      <c r="C36" s="776"/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776"/>
      <c r="O36" s="776"/>
      <c r="P36" s="776"/>
      <c r="Q36" s="776"/>
      <c r="R36" s="776"/>
      <c r="S36" s="776"/>
      <c r="T36" s="776"/>
      <c r="U36" s="776"/>
      <c r="V36" s="776"/>
      <c r="W36" s="776"/>
      <c r="X36" s="776"/>
      <c r="Y36" s="776"/>
      <c r="Z36" s="776"/>
      <c r="AA36" s="776"/>
      <c r="AB36" s="776"/>
    </row>
    <row r="37" spans="1:28" ht="15" customHeight="1" x14ac:dyDescent="0.2">
      <c r="A37" s="35" t="s">
        <v>24</v>
      </c>
      <c r="B37" s="542"/>
      <c r="C37" s="542"/>
      <c r="D37" s="542"/>
      <c r="E37" s="542"/>
      <c r="F37" s="542"/>
      <c r="G37" s="542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908" priority="35" operator="equal">
      <formula>0</formula>
    </cfRule>
  </conditionalFormatting>
  <conditionalFormatting sqref="Q17:T17 Q22 Q19:T21 Q18">
    <cfRule type="cellIs" dxfId="907" priority="34" operator="equal">
      <formula>0</formula>
    </cfRule>
  </conditionalFormatting>
  <conditionalFormatting sqref="V18:X18">
    <cfRule type="cellIs" dxfId="906" priority="17" operator="equal">
      <formula>0</formula>
    </cfRule>
  </conditionalFormatting>
  <conditionalFormatting sqref="Q9:Q17">
    <cfRule type="cellIs" dxfId="905" priority="33" operator="equal">
      <formula>0</formula>
    </cfRule>
  </conditionalFormatting>
  <conditionalFormatting sqref="J18:L18">
    <cfRule type="cellIs" dxfId="904" priority="20" operator="equal">
      <formula>0</formula>
    </cfRule>
  </conditionalFormatting>
  <conditionalFormatting sqref="R22:T22">
    <cfRule type="cellIs" dxfId="903" priority="32" operator="equal">
      <formula>0</formula>
    </cfRule>
  </conditionalFormatting>
  <conditionalFormatting sqref="R18:T18">
    <cfRule type="cellIs" dxfId="902" priority="18" operator="equal">
      <formula>0</formula>
    </cfRule>
  </conditionalFormatting>
  <conditionalFormatting sqref="V10:X16">
    <cfRule type="cellIs" dxfId="901" priority="26" operator="equal">
      <formula>0</formula>
    </cfRule>
  </conditionalFormatting>
  <conditionalFormatting sqref="V27:X27">
    <cfRule type="cellIs" dxfId="900" priority="8" operator="equal">
      <formula>0</formula>
    </cfRule>
  </conditionalFormatting>
  <conditionalFormatting sqref="F27:H27">
    <cfRule type="cellIs" dxfId="899" priority="12" operator="equal">
      <formula>0</formula>
    </cfRule>
  </conditionalFormatting>
  <conditionalFormatting sqref="E11:I16 B11:D35 B9:I10">
    <cfRule type="cellIs" dxfId="898" priority="30" operator="equal">
      <formula>0</formula>
    </cfRule>
  </conditionalFormatting>
  <conditionalFormatting sqref="J10:L16">
    <cfRule type="cellIs" dxfId="897" priority="29" operator="equal">
      <formula>0</formula>
    </cfRule>
  </conditionalFormatting>
  <conditionalFormatting sqref="N10:P16">
    <cfRule type="cellIs" dxfId="896" priority="28" operator="equal">
      <formula>0</formula>
    </cfRule>
  </conditionalFormatting>
  <conditionalFormatting sqref="R10:T16">
    <cfRule type="cellIs" dxfId="895" priority="27" operator="equal">
      <formula>0</formula>
    </cfRule>
  </conditionalFormatting>
  <conditionalFormatting sqref="Z10:AB16">
    <cfRule type="cellIs" dxfId="894" priority="25" operator="equal">
      <formula>0</formula>
    </cfRule>
  </conditionalFormatting>
  <conditionalFormatting sqref="N18:P18">
    <cfRule type="cellIs" dxfId="893" priority="19" operator="equal">
      <formula>0</formula>
    </cfRule>
  </conditionalFormatting>
  <conditionalFormatting sqref="F18:H18">
    <cfRule type="cellIs" dxfId="892" priority="21" operator="equal">
      <formula>0</formula>
    </cfRule>
  </conditionalFormatting>
  <conditionalFormatting sqref="Z18:AB18">
    <cfRule type="cellIs" dxfId="891" priority="16" operator="equal">
      <formula>0</formula>
    </cfRule>
  </conditionalFormatting>
  <conditionalFormatting sqref="E27 I27 M27 U27 Y27">
    <cfRule type="cellIs" dxfId="890" priority="15" operator="equal">
      <formula>0</formula>
    </cfRule>
  </conditionalFormatting>
  <conditionalFormatting sqref="Q27">
    <cfRule type="cellIs" dxfId="889" priority="14" operator="equal">
      <formula>0</formula>
    </cfRule>
  </conditionalFormatting>
  <conditionalFormatting sqref="J27:L27">
    <cfRule type="cellIs" dxfId="888" priority="11" operator="equal">
      <formula>0</formula>
    </cfRule>
  </conditionalFormatting>
  <conditionalFormatting sqref="N27:P27">
    <cfRule type="cellIs" dxfId="887" priority="10" operator="equal">
      <formula>0</formula>
    </cfRule>
  </conditionalFormatting>
  <conditionalFormatting sqref="R27:T27">
    <cfRule type="cellIs" dxfId="886" priority="9" operator="equal">
      <formula>0</formula>
    </cfRule>
  </conditionalFormatting>
  <conditionalFormatting sqref="Z27:AB27">
    <cfRule type="cellIs" dxfId="885" priority="7" operator="equal">
      <formula>0</formula>
    </cfRule>
  </conditionalFormatting>
  <conditionalFormatting sqref="Z9:AB9">
    <cfRule type="cellIs" dxfId="884" priority="1" operator="equal">
      <formula>0</formula>
    </cfRule>
  </conditionalFormatting>
  <conditionalFormatting sqref="J9:L9">
    <cfRule type="cellIs" dxfId="883" priority="5" operator="equal">
      <formula>0</formula>
    </cfRule>
  </conditionalFormatting>
  <conditionalFormatting sqref="N9:P9">
    <cfRule type="cellIs" dxfId="882" priority="4" operator="equal">
      <formula>0</formula>
    </cfRule>
  </conditionalFormatting>
  <conditionalFormatting sqref="R9:T9">
    <cfRule type="cellIs" dxfId="881" priority="3" operator="equal">
      <formula>0</formula>
    </cfRule>
  </conditionalFormatting>
  <conditionalFormatting sqref="V9:X9">
    <cfRule type="cellIs" dxfId="880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78" fitToHeight="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6"/>
  <sheetViews>
    <sheetView showGridLines="0" topLeftCell="A13" zoomScaleNormal="100" zoomScaleSheetLayoutView="100" workbookViewId="0">
      <selection activeCell="A3" sqref="A3:AB3"/>
    </sheetView>
  </sheetViews>
  <sheetFormatPr baseColWidth="10" defaultColWidth="11" defaultRowHeight="12.75" x14ac:dyDescent="0.2"/>
  <cols>
    <col min="1" max="1" width="10.125" style="168" customWidth="1"/>
    <col min="2" max="4" width="6.25" style="517" customWidth="1"/>
    <col min="5" max="5" width="0.75" style="517" customWidth="1"/>
    <col min="6" max="8" width="6.25" style="517" customWidth="1"/>
    <col min="9" max="9" width="0.875" style="517" customWidth="1"/>
    <col min="10" max="12" width="6.25" style="517" customWidth="1"/>
    <col min="13" max="13" width="0.875" style="517" customWidth="1"/>
    <col min="14" max="16" width="6.25" style="517" customWidth="1"/>
    <col min="17" max="17" width="0.875" style="517" customWidth="1"/>
    <col min="18" max="20" width="6.25" style="517" customWidth="1"/>
    <col min="21" max="21" width="0.875" style="517" customWidth="1"/>
    <col min="22" max="24" width="6.25" style="517" customWidth="1"/>
    <col min="25" max="25" width="0.875" style="517" customWidth="1"/>
    <col min="26" max="28" width="6.2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173" t="s">
        <v>0</v>
      </c>
      <c r="B9" s="554">
        <f>SUM(B10:B35)</f>
        <v>416321</v>
      </c>
      <c r="C9" s="554">
        <f t="shared" ref="C9:D9" si="0">SUM(C10:C35)</f>
        <v>214290</v>
      </c>
      <c r="D9" s="554">
        <f t="shared" si="0"/>
        <v>202031</v>
      </c>
      <c r="E9" s="554"/>
      <c r="F9" s="554">
        <f>SUM(F10:F35)</f>
        <v>64383</v>
      </c>
      <c r="G9" s="554">
        <f t="shared" ref="G9:H9" si="1">SUM(G10:G35)</f>
        <v>32959</v>
      </c>
      <c r="H9" s="554">
        <f t="shared" si="1"/>
        <v>31424</v>
      </c>
      <c r="I9" s="554"/>
      <c r="J9" s="554">
        <f>SUM(J10:J35)</f>
        <v>65196</v>
      </c>
      <c r="K9" s="554">
        <f t="shared" ref="K9:L9" si="2">SUM(K10:K35)</f>
        <v>33594</v>
      </c>
      <c r="L9" s="554">
        <f t="shared" si="2"/>
        <v>31602</v>
      </c>
      <c r="M9" s="554"/>
      <c r="N9" s="554">
        <f>SUM(N10:N35)</f>
        <v>80265</v>
      </c>
      <c r="O9" s="554">
        <f t="shared" ref="O9:P9" si="3">SUM(O10:O35)</f>
        <v>41537</v>
      </c>
      <c r="P9" s="554">
        <f t="shared" si="3"/>
        <v>38728</v>
      </c>
      <c r="Q9" s="554"/>
      <c r="R9" s="554">
        <f>SUM(R10:R35)</f>
        <v>72066</v>
      </c>
      <c r="S9" s="554">
        <f t="shared" ref="S9:T9" si="4">SUM(S10:S35)</f>
        <v>36925</v>
      </c>
      <c r="T9" s="554">
        <f t="shared" si="4"/>
        <v>35141</v>
      </c>
      <c r="U9" s="554"/>
      <c r="V9" s="554">
        <f>SUM(V10:V35)</f>
        <v>66697</v>
      </c>
      <c r="W9" s="554">
        <f t="shared" ref="W9:X9" si="5">SUM(W10:W35)</f>
        <v>34453</v>
      </c>
      <c r="X9" s="554">
        <f t="shared" si="5"/>
        <v>32244</v>
      </c>
      <c r="Y9" s="554"/>
      <c r="Z9" s="554">
        <f>SUM(Z10:Z35)</f>
        <v>67714</v>
      </c>
      <c r="AA9" s="554">
        <f t="shared" ref="AA9:AB9" si="6">SUM(AA10:AA35)</f>
        <v>34822</v>
      </c>
      <c r="AB9" s="554">
        <f t="shared" si="6"/>
        <v>32892</v>
      </c>
      <c r="AC9" s="156"/>
    </row>
    <row r="10" spans="1:29" x14ac:dyDescent="0.2">
      <c r="A10" s="188">
        <v>5</v>
      </c>
      <c r="B10" s="524">
        <f>+F10+J10+N10+R10+V10+Z10</f>
        <v>108</v>
      </c>
      <c r="C10" s="524">
        <f>+G10+K10+O10+S10+W10+AA10</f>
        <v>48</v>
      </c>
      <c r="D10" s="524">
        <f>+B10-C10</f>
        <v>60</v>
      </c>
      <c r="E10" s="516"/>
      <c r="F10" s="522">
        <v>108</v>
      </c>
      <c r="G10" s="522">
        <v>48</v>
      </c>
      <c r="H10" s="522">
        <v>60</v>
      </c>
      <c r="I10" s="522"/>
      <c r="J10" s="522">
        <v>0</v>
      </c>
      <c r="K10" s="522">
        <v>0</v>
      </c>
      <c r="L10" s="522">
        <v>0</v>
      </c>
      <c r="M10" s="522"/>
      <c r="N10" s="522">
        <v>0</v>
      </c>
      <c r="O10" s="522">
        <v>0</v>
      </c>
      <c r="P10" s="522">
        <v>0</v>
      </c>
      <c r="Q10" s="522"/>
      <c r="R10" s="522">
        <v>0</v>
      </c>
      <c r="S10" s="522">
        <v>0</v>
      </c>
      <c r="T10" s="522">
        <v>0</v>
      </c>
      <c r="U10" s="522"/>
      <c r="V10" s="522">
        <v>0</v>
      </c>
      <c r="W10" s="522">
        <v>0</v>
      </c>
      <c r="X10" s="522">
        <v>0</v>
      </c>
      <c r="Y10" s="522"/>
      <c r="Z10" s="522">
        <v>0</v>
      </c>
      <c r="AA10" s="522">
        <v>0</v>
      </c>
      <c r="AB10" s="522">
        <v>0</v>
      </c>
    </row>
    <row r="11" spans="1:29" x14ac:dyDescent="0.2">
      <c r="A11" s="188">
        <v>6</v>
      </c>
      <c r="B11" s="524">
        <f t="shared" ref="B11:C35" si="7">+F11+J11+N11+R11+V11+Z11</f>
        <v>63205</v>
      </c>
      <c r="C11" s="524">
        <f t="shared" si="7"/>
        <v>32303</v>
      </c>
      <c r="D11" s="524">
        <f t="shared" ref="D11:D35" si="8">+B11-C11</f>
        <v>30902</v>
      </c>
      <c r="E11" s="516"/>
      <c r="F11" s="522">
        <v>63045</v>
      </c>
      <c r="G11" s="522">
        <v>32227</v>
      </c>
      <c r="H11" s="522">
        <v>30818</v>
      </c>
      <c r="I11" s="522"/>
      <c r="J11" s="522">
        <v>160</v>
      </c>
      <c r="K11" s="522">
        <v>76</v>
      </c>
      <c r="L11" s="522">
        <v>84</v>
      </c>
      <c r="M11" s="522"/>
      <c r="N11" s="522">
        <v>0</v>
      </c>
      <c r="O11" s="522">
        <v>0</v>
      </c>
      <c r="P11" s="522">
        <v>0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  <c r="Y11" s="522"/>
      <c r="Z11" s="522">
        <v>0</v>
      </c>
      <c r="AA11" s="522">
        <v>0</v>
      </c>
      <c r="AB11" s="522">
        <v>0</v>
      </c>
    </row>
    <row r="12" spans="1:29" x14ac:dyDescent="0.2">
      <c r="A12" s="188">
        <v>7</v>
      </c>
      <c r="B12" s="524">
        <f t="shared" si="7"/>
        <v>62462</v>
      </c>
      <c r="C12" s="524">
        <f t="shared" si="7"/>
        <v>32070</v>
      </c>
      <c r="D12" s="524">
        <f t="shared" si="8"/>
        <v>30392</v>
      </c>
      <c r="E12" s="516"/>
      <c r="F12" s="522">
        <v>915</v>
      </c>
      <c r="G12" s="522">
        <v>516</v>
      </c>
      <c r="H12" s="522">
        <v>399</v>
      </c>
      <c r="I12" s="522"/>
      <c r="J12" s="522">
        <v>61356</v>
      </c>
      <c r="K12" s="522">
        <v>31458</v>
      </c>
      <c r="L12" s="522">
        <v>29898</v>
      </c>
      <c r="M12" s="522"/>
      <c r="N12" s="522">
        <v>191</v>
      </c>
      <c r="O12" s="522">
        <v>96</v>
      </c>
      <c r="P12" s="522">
        <v>95</v>
      </c>
      <c r="Q12" s="522"/>
      <c r="R12" s="522">
        <v>0</v>
      </c>
      <c r="S12" s="522">
        <v>0</v>
      </c>
      <c r="T12" s="522">
        <v>0</v>
      </c>
      <c r="U12" s="522"/>
      <c r="V12" s="522">
        <v>0</v>
      </c>
      <c r="W12" s="522">
        <v>0</v>
      </c>
      <c r="X12" s="522">
        <v>0</v>
      </c>
      <c r="Y12" s="522"/>
      <c r="Z12" s="522">
        <v>0</v>
      </c>
      <c r="AA12" s="522">
        <v>0</v>
      </c>
      <c r="AB12" s="522">
        <v>0</v>
      </c>
    </row>
    <row r="13" spans="1:29" x14ac:dyDescent="0.2">
      <c r="A13" s="188">
        <v>8</v>
      </c>
      <c r="B13" s="524">
        <f t="shared" si="7"/>
        <v>65173</v>
      </c>
      <c r="C13" s="524">
        <f t="shared" si="7"/>
        <v>33126</v>
      </c>
      <c r="D13" s="524">
        <f t="shared" si="8"/>
        <v>32047</v>
      </c>
      <c r="E13" s="516"/>
      <c r="F13" s="522">
        <v>178</v>
      </c>
      <c r="G13" s="522">
        <v>92</v>
      </c>
      <c r="H13" s="522">
        <v>86</v>
      </c>
      <c r="I13" s="522"/>
      <c r="J13" s="522">
        <v>2894</v>
      </c>
      <c r="K13" s="522">
        <v>1624</v>
      </c>
      <c r="L13" s="522">
        <v>1270</v>
      </c>
      <c r="M13" s="522"/>
      <c r="N13" s="522">
        <v>61910</v>
      </c>
      <c r="O13" s="522">
        <v>31308</v>
      </c>
      <c r="P13" s="522">
        <v>30602</v>
      </c>
      <c r="Q13" s="522"/>
      <c r="R13" s="522">
        <v>191</v>
      </c>
      <c r="S13" s="522">
        <v>102</v>
      </c>
      <c r="T13" s="522">
        <v>89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9</v>
      </c>
      <c r="B14" s="524">
        <f t="shared" si="7"/>
        <v>65468</v>
      </c>
      <c r="C14" s="524">
        <f t="shared" si="7"/>
        <v>33523</v>
      </c>
      <c r="D14" s="524">
        <f t="shared" si="8"/>
        <v>31945</v>
      </c>
      <c r="E14" s="516"/>
      <c r="F14" s="522">
        <v>58</v>
      </c>
      <c r="G14" s="522">
        <v>37</v>
      </c>
      <c r="H14" s="522">
        <v>21</v>
      </c>
      <c r="I14" s="522"/>
      <c r="J14" s="522">
        <v>555</v>
      </c>
      <c r="K14" s="522">
        <v>308</v>
      </c>
      <c r="L14" s="522">
        <v>247</v>
      </c>
      <c r="M14" s="522"/>
      <c r="N14" s="522">
        <v>15531</v>
      </c>
      <c r="O14" s="522">
        <v>8563</v>
      </c>
      <c r="P14" s="522">
        <v>6968</v>
      </c>
      <c r="Q14" s="522"/>
      <c r="R14" s="522">
        <v>49135</v>
      </c>
      <c r="S14" s="522">
        <v>24540</v>
      </c>
      <c r="T14" s="522">
        <v>24595</v>
      </c>
      <c r="U14" s="522"/>
      <c r="V14" s="522">
        <v>189</v>
      </c>
      <c r="W14" s="522">
        <v>75</v>
      </c>
      <c r="X14" s="522">
        <v>114</v>
      </c>
      <c r="Y14" s="522"/>
      <c r="Z14" s="522">
        <v>0</v>
      </c>
      <c r="AA14" s="522">
        <v>0</v>
      </c>
      <c r="AB14" s="522">
        <v>0</v>
      </c>
    </row>
    <row r="15" spans="1:29" x14ac:dyDescent="0.2">
      <c r="A15" s="188">
        <v>10</v>
      </c>
      <c r="B15" s="524">
        <f t="shared" si="7"/>
        <v>62480</v>
      </c>
      <c r="C15" s="524">
        <f t="shared" si="7"/>
        <v>32138</v>
      </c>
      <c r="D15" s="524">
        <f t="shared" si="8"/>
        <v>30342</v>
      </c>
      <c r="E15" s="516"/>
      <c r="F15" s="522">
        <v>36</v>
      </c>
      <c r="G15" s="522">
        <v>22</v>
      </c>
      <c r="H15" s="522">
        <v>14</v>
      </c>
      <c r="I15" s="522"/>
      <c r="J15" s="522">
        <v>132</v>
      </c>
      <c r="K15" s="522">
        <v>72</v>
      </c>
      <c r="L15" s="522">
        <v>60</v>
      </c>
      <c r="M15" s="522"/>
      <c r="N15" s="522">
        <v>2055</v>
      </c>
      <c r="O15" s="522">
        <v>1219</v>
      </c>
      <c r="P15" s="522">
        <v>836</v>
      </c>
      <c r="Q15" s="522"/>
      <c r="R15" s="522">
        <v>19165</v>
      </c>
      <c r="S15" s="522">
        <v>10145</v>
      </c>
      <c r="T15" s="522">
        <v>9020</v>
      </c>
      <c r="U15" s="522"/>
      <c r="V15" s="522">
        <v>40909</v>
      </c>
      <c r="W15" s="522">
        <v>20597</v>
      </c>
      <c r="X15" s="522">
        <v>20312</v>
      </c>
      <c r="Y15" s="522"/>
      <c r="Z15" s="522">
        <v>183</v>
      </c>
      <c r="AA15" s="522">
        <v>83</v>
      </c>
      <c r="AB15" s="522">
        <v>100</v>
      </c>
    </row>
    <row r="16" spans="1:29" x14ac:dyDescent="0.2">
      <c r="A16" s="188">
        <v>11</v>
      </c>
      <c r="B16" s="524">
        <f t="shared" si="7"/>
        <v>65298</v>
      </c>
      <c r="C16" s="524">
        <f t="shared" si="7"/>
        <v>33319</v>
      </c>
      <c r="D16" s="524">
        <f t="shared" si="8"/>
        <v>31979</v>
      </c>
      <c r="E16" s="516"/>
      <c r="F16" s="522">
        <v>16</v>
      </c>
      <c r="G16" s="522">
        <v>9</v>
      </c>
      <c r="H16" s="522">
        <v>7</v>
      </c>
      <c r="I16" s="522"/>
      <c r="J16" s="522">
        <v>45</v>
      </c>
      <c r="K16" s="522">
        <v>27</v>
      </c>
      <c r="L16" s="522">
        <v>18</v>
      </c>
      <c r="M16" s="541"/>
      <c r="N16" s="522">
        <v>392</v>
      </c>
      <c r="O16" s="522">
        <v>237</v>
      </c>
      <c r="P16" s="522">
        <v>155</v>
      </c>
      <c r="Q16" s="541"/>
      <c r="R16" s="522">
        <v>2661</v>
      </c>
      <c r="S16" s="522">
        <v>1558</v>
      </c>
      <c r="T16" s="522">
        <v>1103</v>
      </c>
      <c r="U16" s="541"/>
      <c r="V16" s="522">
        <v>20959</v>
      </c>
      <c r="W16" s="522">
        <v>10998</v>
      </c>
      <c r="X16" s="522">
        <v>9961</v>
      </c>
      <c r="Y16" s="541"/>
      <c r="Z16" s="522">
        <v>41225</v>
      </c>
      <c r="AA16" s="522">
        <v>20490</v>
      </c>
      <c r="AB16" s="522">
        <v>20735</v>
      </c>
    </row>
    <row r="17" spans="1:28" x14ac:dyDescent="0.2">
      <c r="A17" s="188">
        <v>12</v>
      </c>
      <c r="B17" s="524">
        <f t="shared" si="7"/>
        <v>25555</v>
      </c>
      <c r="C17" s="524">
        <f t="shared" si="7"/>
        <v>13797</v>
      </c>
      <c r="D17" s="524">
        <f t="shared" si="8"/>
        <v>11758</v>
      </c>
      <c r="E17" s="538"/>
      <c r="F17" s="541">
        <v>12</v>
      </c>
      <c r="G17" s="541">
        <v>6</v>
      </c>
      <c r="H17" s="541">
        <v>6</v>
      </c>
      <c r="I17" s="541"/>
      <c r="J17" s="541">
        <v>20</v>
      </c>
      <c r="K17" s="541">
        <v>15</v>
      </c>
      <c r="L17" s="541">
        <v>5</v>
      </c>
      <c r="M17" s="541"/>
      <c r="N17" s="541">
        <v>107</v>
      </c>
      <c r="O17" s="541">
        <v>69</v>
      </c>
      <c r="P17" s="541">
        <v>38</v>
      </c>
      <c r="Q17" s="541"/>
      <c r="R17" s="541">
        <v>650</v>
      </c>
      <c r="S17" s="541">
        <v>421</v>
      </c>
      <c r="T17" s="541">
        <v>229</v>
      </c>
      <c r="U17" s="541"/>
      <c r="V17" s="541">
        <v>3477</v>
      </c>
      <c r="W17" s="541">
        <v>2092</v>
      </c>
      <c r="X17" s="541">
        <v>1385</v>
      </c>
      <c r="Y17" s="541"/>
      <c r="Z17" s="541">
        <v>21289</v>
      </c>
      <c r="AA17" s="541">
        <v>11194</v>
      </c>
      <c r="AB17" s="541">
        <v>10095</v>
      </c>
    </row>
    <row r="18" spans="1:28" x14ac:dyDescent="0.2">
      <c r="A18" s="188">
        <v>13</v>
      </c>
      <c r="B18" s="524">
        <f t="shared" si="7"/>
        <v>4832</v>
      </c>
      <c r="C18" s="524">
        <f t="shared" si="7"/>
        <v>2921</v>
      </c>
      <c r="D18" s="524">
        <f t="shared" si="8"/>
        <v>1911</v>
      </c>
      <c r="E18" s="538"/>
      <c r="F18" s="522">
        <v>1</v>
      </c>
      <c r="G18" s="522">
        <v>1</v>
      </c>
      <c r="H18" s="522">
        <v>0</v>
      </c>
      <c r="I18" s="541"/>
      <c r="J18" s="522">
        <v>12</v>
      </c>
      <c r="K18" s="522">
        <v>5</v>
      </c>
      <c r="L18" s="522">
        <v>7</v>
      </c>
      <c r="M18" s="541"/>
      <c r="N18" s="522">
        <v>30</v>
      </c>
      <c r="O18" s="522">
        <v>21</v>
      </c>
      <c r="P18" s="522">
        <v>9</v>
      </c>
      <c r="Q18" s="541"/>
      <c r="R18" s="522">
        <v>162</v>
      </c>
      <c r="S18" s="522">
        <v>100</v>
      </c>
      <c r="T18" s="522">
        <v>62</v>
      </c>
      <c r="U18" s="541"/>
      <c r="V18" s="522">
        <v>845</v>
      </c>
      <c r="W18" s="522">
        <v>519</v>
      </c>
      <c r="X18" s="522">
        <v>326</v>
      </c>
      <c r="Y18" s="541"/>
      <c r="Z18" s="522">
        <v>3782</v>
      </c>
      <c r="AA18" s="522">
        <v>2275</v>
      </c>
      <c r="AB18" s="522">
        <v>1507</v>
      </c>
    </row>
    <row r="19" spans="1:28" x14ac:dyDescent="0.2">
      <c r="A19" s="188">
        <v>14</v>
      </c>
      <c r="B19" s="524">
        <f t="shared" si="7"/>
        <v>1214</v>
      </c>
      <c r="C19" s="524">
        <f t="shared" si="7"/>
        <v>754</v>
      </c>
      <c r="D19" s="524">
        <f t="shared" si="8"/>
        <v>460</v>
      </c>
      <c r="E19" s="537"/>
      <c r="F19" s="522">
        <v>0</v>
      </c>
      <c r="G19" s="522">
        <v>0</v>
      </c>
      <c r="H19" s="522">
        <v>0</v>
      </c>
      <c r="I19" s="522"/>
      <c r="J19" s="522">
        <v>3</v>
      </c>
      <c r="K19" s="522">
        <v>1</v>
      </c>
      <c r="L19" s="522">
        <v>2</v>
      </c>
      <c r="M19" s="522"/>
      <c r="N19" s="522">
        <v>19</v>
      </c>
      <c r="O19" s="522">
        <v>10</v>
      </c>
      <c r="P19" s="522">
        <v>9</v>
      </c>
      <c r="Q19" s="522"/>
      <c r="R19" s="522">
        <v>52</v>
      </c>
      <c r="S19" s="522">
        <v>29</v>
      </c>
      <c r="T19" s="522">
        <v>23</v>
      </c>
      <c r="U19" s="522"/>
      <c r="V19" s="522">
        <v>210</v>
      </c>
      <c r="W19" s="522">
        <v>115</v>
      </c>
      <c r="X19" s="522">
        <v>95</v>
      </c>
      <c r="Y19" s="522"/>
      <c r="Z19" s="522">
        <v>930</v>
      </c>
      <c r="AA19" s="522">
        <v>599</v>
      </c>
      <c r="AB19" s="522">
        <v>331</v>
      </c>
    </row>
    <row r="20" spans="1:28" x14ac:dyDescent="0.2">
      <c r="A20" s="188">
        <v>15</v>
      </c>
      <c r="B20" s="524">
        <f t="shared" si="7"/>
        <v>255</v>
      </c>
      <c r="C20" s="524">
        <f t="shared" si="7"/>
        <v>163</v>
      </c>
      <c r="D20" s="524">
        <f t="shared" si="8"/>
        <v>92</v>
      </c>
      <c r="E20" s="538"/>
      <c r="F20" s="541">
        <v>1</v>
      </c>
      <c r="G20" s="541">
        <v>0</v>
      </c>
      <c r="H20" s="541">
        <v>1</v>
      </c>
      <c r="I20" s="541"/>
      <c r="J20" s="541">
        <v>4</v>
      </c>
      <c r="K20" s="541">
        <v>2</v>
      </c>
      <c r="L20" s="541">
        <v>2</v>
      </c>
      <c r="M20" s="541"/>
      <c r="N20" s="541">
        <v>6</v>
      </c>
      <c r="O20" s="541">
        <v>2</v>
      </c>
      <c r="P20" s="541">
        <v>4</v>
      </c>
      <c r="Q20" s="541"/>
      <c r="R20" s="541">
        <v>18</v>
      </c>
      <c r="S20" s="541">
        <v>11</v>
      </c>
      <c r="T20" s="541">
        <v>7</v>
      </c>
      <c r="U20" s="541"/>
      <c r="V20" s="541">
        <v>48</v>
      </c>
      <c r="W20" s="541">
        <v>31</v>
      </c>
      <c r="X20" s="541">
        <v>17</v>
      </c>
      <c r="Y20" s="541"/>
      <c r="Z20" s="541">
        <v>178</v>
      </c>
      <c r="AA20" s="541">
        <v>117</v>
      </c>
      <c r="AB20" s="541">
        <v>61</v>
      </c>
    </row>
    <row r="21" spans="1:28" x14ac:dyDescent="0.2">
      <c r="A21" s="188">
        <v>16</v>
      </c>
      <c r="B21" s="524">
        <f t="shared" si="7"/>
        <v>73</v>
      </c>
      <c r="C21" s="524">
        <f t="shared" si="7"/>
        <v>36</v>
      </c>
      <c r="D21" s="524">
        <f t="shared" si="8"/>
        <v>37</v>
      </c>
      <c r="E21" s="538"/>
      <c r="F21" s="541">
        <v>3</v>
      </c>
      <c r="G21" s="541">
        <v>0</v>
      </c>
      <c r="H21" s="541">
        <v>3</v>
      </c>
      <c r="I21" s="541"/>
      <c r="J21" s="541">
        <v>0</v>
      </c>
      <c r="K21" s="541">
        <v>0</v>
      </c>
      <c r="L21" s="541">
        <v>0</v>
      </c>
      <c r="M21" s="541"/>
      <c r="N21" s="541">
        <v>1</v>
      </c>
      <c r="O21" s="541">
        <v>1</v>
      </c>
      <c r="P21" s="541">
        <v>0</v>
      </c>
      <c r="Q21" s="541"/>
      <c r="R21" s="541">
        <v>4</v>
      </c>
      <c r="S21" s="541">
        <v>3</v>
      </c>
      <c r="T21" s="541">
        <v>1</v>
      </c>
      <c r="U21" s="541"/>
      <c r="V21" s="541">
        <v>14</v>
      </c>
      <c r="W21" s="541">
        <v>5</v>
      </c>
      <c r="X21" s="541">
        <v>9</v>
      </c>
      <c r="Y21" s="541"/>
      <c r="Z21" s="541">
        <v>51</v>
      </c>
      <c r="AA21" s="541">
        <v>27</v>
      </c>
      <c r="AB21" s="541">
        <v>24</v>
      </c>
    </row>
    <row r="22" spans="1:28" x14ac:dyDescent="0.2">
      <c r="A22" s="188">
        <v>17</v>
      </c>
      <c r="B22" s="524">
        <f t="shared" si="7"/>
        <v>40</v>
      </c>
      <c r="C22" s="524">
        <f t="shared" si="7"/>
        <v>26</v>
      </c>
      <c r="D22" s="524">
        <f t="shared" si="8"/>
        <v>14</v>
      </c>
      <c r="E22" s="524"/>
      <c r="F22" s="522">
        <v>0</v>
      </c>
      <c r="G22" s="522">
        <v>0</v>
      </c>
      <c r="H22" s="522">
        <v>0</v>
      </c>
      <c r="I22" s="534"/>
      <c r="J22" s="522">
        <v>2</v>
      </c>
      <c r="K22" s="522">
        <v>2</v>
      </c>
      <c r="L22" s="522">
        <v>0</v>
      </c>
      <c r="M22" s="534"/>
      <c r="N22" s="522">
        <v>2</v>
      </c>
      <c r="O22" s="522">
        <v>1</v>
      </c>
      <c r="P22" s="522">
        <v>1</v>
      </c>
      <c r="Q22" s="534"/>
      <c r="R22" s="522">
        <v>3</v>
      </c>
      <c r="S22" s="522">
        <v>2</v>
      </c>
      <c r="T22" s="522">
        <v>1</v>
      </c>
      <c r="U22" s="534"/>
      <c r="V22" s="522">
        <v>15</v>
      </c>
      <c r="W22" s="522">
        <v>10</v>
      </c>
      <c r="X22" s="522">
        <v>5</v>
      </c>
      <c r="Y22" s="534"/>
      <c r="Z22" s="522">
        <v>18</v>
      </c>
      <c r="AA22" s="522">
        <v>11</v>
      </c>
      <c r="AB22" s="522">
        <v>7</v>
      </c>
    </row>
    <row r="23" spans="1:28" x14ac:dyDescent="0.2">
      <c r="A23" s="188">
        <v>18</v>
      </c>
      <c r="B23" s="524">
        <f t="shared" si="7"/>
        <v>27</v>
      </c>
      <c r="C23" s="524">
        <f t="shared" si="7"/>
        <v>13</v>
      </c>
      <c r="D23" s="524">
        <f t="shared" si="8"/>
        <v>14</v>
      </c>
      <c r="E23" s="524"/>
      <c r="F23" s="534">
        <v>0</v>
      </c>
      <c r="G23" s="534">
        <v>0</v>
      </c>
      <c r="H23" s="534">
        <v>0</v>
      </c>
      <c r="I23" s="534"/>
      <c r="J23" s="534">
        <v>1</v>
      </c>
      <c r="K23" s="534">
        <v>0</v>
      </c>
      <c r="L23" s="534">
        <v>1</v>
      </c>
      <c r="M23" s="534"/>
      <c r="N23" s="534">
        <v>3</v>
      </c>
      <c r="O23" s="534">
        <v>2</v>
      </c>
      <c r="P23" s="534">
        <v>1</v>
      </c>
      <c r="Q23" s="534"/>
      <c r="R23" s="534">
        <v>2</v>
      </c>
      <c r="S23" s="534">
        <v>2</v>
      </c>
      <c r="T23" s="534">
        <v>0</v>
      </c>
      <c r="U23" s="534"/>
      <c r="V23" s="534">
        <v>6</v>
      </c>
      <c r="W23" s="534">
        <v>1</v>
      </c>
      <c r="X23" s="534">
        <v>5</v>
      </c>
      <c r="Y23" s="534"/>
      <c r="Z23" s="534">
        <v>15</v>
      </c>
      <c r="AA23" s="534">
        <v>8</v>
      </c>
      <c r="AB23" s="534">
        <v>7</v>
      </c>
    </row>
    <row r="24" spans="1:28" x14ac:dyDescent="0.2">
      <c r="A24" s="188">
        <v>19</v>
      </c>
      <c r="B24" s="524">
        <f t="shared" si="7"/>
        <v>14</v>
      </c>
      <c r="C24" s="524">
        <f t="shared" si="7"/>
        <v>8</v>
      </c>
      <c r="D24" s="524">
        <f t="shared" si="8"/>
        <v>6</v>
      </c>
      <c r="E24" s="524"/>
      <c r="F24" s="534">
        <v>1</v>
      </c>
      <c r="G24" s="534">
        <v>0</v>
      </c>
      <c r="H24" s="534">
        <v>1</v>
      </c>
      <c r="I24" s="534"/>
      <c r="J24" s="534">
        <v>1</v>
      </c>
      <c r="K24" s="534">
        <v>1</v>
      </c>
      <c r="L24" s="534">
        <v>0</v>
      </c>
      <c r="M24" s="534"/>
      <c r="N24" s="534">
        <v>1</v>
      </c>
      <c r="O24" s="534">
        <v>1</v>
      </c>
      <c r="P24" s="534">
        <v>0</v>
      </c>
      <c r="Q24" s="534"/>
      <c r="R24" s="534">
        <v>5</v>
      </c>
      <c r="S24" s="534">
        <v>3</v>
      </c>
      <c r="T24" s="534">
        <v>2</v>
      </c>
      <c r="U24" s="534"/>
      <c r="V24" s="534">
        <v>2</v>
      </c>
      <c r="W24" s="534">
        <v>1</v>
      </c>
      <c r="X24" s="534">
        <v>1</v>
      </c>
      <c r="Y24" s="534"/>
      <c r="Z24" s="534">
        <v>4</v>
      </c>
      <c r="AA24" s="534">
        <v>2</v>
      </c>
      <c r="AB24" s="534">
        <v>2</v>
      </c>
    </row>
    <row r="25" spans="1:28" x14ac:dyDescent="0.2">
      <c r="A25" s="188">
        <v>20</v>
      </c>
      <c r="B25" s="524">
        <f t="shared" si="7"/>
        <v>11</v>
      </c>
      <c r="C25" s="524">
        <f t="shared" si="7"/>
        <v>3</v>
      </c>
      <c r="D25" s="524">
        <f t="shared" si="8"/>
        <v>8</v>
      </c>
      <c r="E25" s="524"/>
      <c r="F25" s="534">
        <v>0</v>
      </c>
      <c r="G25" s="534">
        <v>0</v>
      </c>
      <c r="H25" s="534">
        <v>0</v>
      </c>
      <c r="I25" s="534"/>
      <c r="J25" s="534">
        <v>0</v>
      </c>
      <c r="K25" s="534">
        <v>0</v>
      </c>
      <c r="L25" s="534">
        <v>0</v>
      </c>
      <c r="M25" s="534"/>
      <c r="N25" s="534">
        <v>2</v>
      </c>
      <c r="O25" s="534">
        <v>1</v>
      </c>
      <c r="P25" s="534">
        <v>1</v>
      </c>
      <c r="Q25" s="534"/>
      <c r="R25" s="534">
        <v>1</v>
      </c>
      <c r="S25" s="534">
        <v>0</v>
      </c>
      <c r="T25" s="534">
        <v>1</v>
      </c>
      <c r="U25" s="534"/>
      <c r="V25" s="534">
        <v>4</v>
      </c>
      <c r="W25" s="534">
        <v>1</v>
      </c>
      <c r="X25" s="534">
        <v>3</v>
      </c>
      <c r="Y25" s="534"/>
      <c r="Z25" s="534">
        <v>4</v>
      </c>
      <c r="AA25" s="534">
        <v>1</v>
      </c>
      <c r="AB25" s="534">
        <v>3</v>
      </c>
    </row>
    <row r="26" spans="1:28" x14ac:dyDescent="0.2">
      <c r="A26" s="188">
        <v>21</v>
      </c>
      <c r="B26" s="524">
        <f t="shared" si="7"/>
        <v>14</v>
      </c>
      <c r="C26" s="524">
        <f t="shared" si="7"/>
        <v>7</v>
      </c>
      <c r="D26" s="524">
        <f t="shared" si="8"/>
        <v>7</v>
      </c>
      <c r="E26" s="524"/>
      <c r="F26" s="534">
        <v>0</v>
      </c>
      <c r="G26" s="534">
        <v>0</v>
      </c>
      <c r="H26" s="534">
        <v>0</v>
      </c>
      <c r="I26" s="534"/>
      <c r="J26" s="534">
        <v>0</v>
      </c>
      <c r="K26" s="534">
        <v>0</v>
      </c>
      <c r="L26" s="534">
        <v>0</v>
      </c>
      <c r="M26" s="534"/>
      <c r="N26" s="534">
        <v>2</v>
      </c>
      <c r="O26" s="534">
        <v>1</v>
      </c>
      <c r="P26" s="534">
        <v>1</v>
      </c>
      <c r="Q26" s="534"/>
      <c r="R26" s="534">
        <v>1</v>
      </c>
      <c r="S26" s="534">
        <v>1</v>
      </c>
      <c r="T26" s="534">
        <v>0</v>
      </c>
      <c r="U26" s="534"/>
      <c r="V26" s="534">
        <v>1</v>
      </c>
      <c r="W26" s="534">
        <v>0</v>
      </c>
      <c r="X26" s="534">
        <v>1</v>
      </c>
      <c r="Y26" s="534"/>
      <c r="Z26" s="534">
        <v>10</v>
      </c>
      <c r="AA26" s="534">
        <v>5</v>
      </c>
      <c r="AB26" s="534">
        <v>5</v>
      </c>
    </row>
    <row r="27" spans="1:28" x14ac:dyDescent="0.2">
      <c r="A27" s="188">
        <v>22</v>
      </c>
      <c r="B27" s="524">
        <f t="shared" si="7"/>
        <v>2</v>
      </c>
      <c r="C27" s="524">
        <f t="shared" si="7"/>
        <v>0</v>
      </c>
      <c r="D27" s="524">
        <f t="shared" si="8"/>
        <v>2</v>
      </c>
      <c r="E27" s="538"/>
      <c r="F27" s="522">
        <v>0</v>
      </c>
      <c r="G27" s="522">
        <v>0</v>
      </c>
      <c r="H27" s="522">
        <v>0</v>
      </c>
      <c r="I27" s="541"/>
      <c r="J27" s="522">
        <v>1</v>
      </c>
      <c r="K27" s="522">
        <v>0</v>
      </c>
      <c r="L27" s="522">
        <v>1</v>
      </c>
      <c r="M27" s="541"/>
      <c r="N27" s="522">
        <v>0</v>
      </c>
      <c r="O27" s="522">
        <v>0</v>
      </c>
      <c r="P27" s="522">
        <v>0</v>
      </c>
      <c r="Q27" s="541"/>
      <c r="R27" s="522">
        <v>0</v>
      </c>
      <c r="S27" s="522">
        <v>0</v>
      </c>
      <c r="T27" s="522">
        <v>0</v>
      </c>
      <c r="U27" s="541"/>
      <c r="V27" s="522">
        <v>1</v>
      </c>
      <c r="W27" s="522">
        <v>0</v>
      </c>
      <c r="X27" s="522">
        <v>1</v>
      </c>
      <c r="Y27" s="541"/>
      <c r="Z27" s="522">
        <v>0</v>
      </c>
      <c r="AA27" s="522">
        <v>0</v>
      </c>
      <c r="AB27" s="522">
        <v>0</v>
      </c>
    </row>
    <row r="28" spans="1:28" x14ac:dyDescent="0.2">
      <c r="A28" s="188">
        <v>23</v>
      </c>
      <c r="B28" s="524">
        <f t="shared" si="7"/>
        <v>6</v>
      </c>
      <c r="C28" s="524">
        <f t="shared" si="7"/>
        <v>1</v>
      </c>
      <c r="D28" s="524">
        <f t="shared" si="8"/>
        <v>5</v>
      </c>
      <c r="E28" s="524"/>
      <c r="F28" s="534">
        <v>1</v>
      </c>
      <c r="G28" s="534">
        <v>0</v>
      </c>
      <c r="H28" s="534">
        <v>1</v>
      </c>
      <c r="I28" s="534"/>
      <c r="J28" s="534">
        <v>0</v>
      </c>
      <c r="K28" s="534">
        <v>0</v>
      </c>
      <c r="L28" s="534">
        <v>0</v>
      </c>
      <c r="M28" s="534"/>
      <c r="N28" s="534">
        <v>1</v>
      </c>
      <c r="O28" s="534">
        <v>1</v>
      </c>
      <c r="P28" s="534">
        <v>0</v>
      </c>
      <c r="Q28" s="534"/>
      <c r="R28" s="534">
        <v>0</v>
      </c>
      <c r="S28" s="534">
        <v>0</v>
      </c>
      <c r="T28" s="534">
        <v>0</v>
      </c>
      <c r="U28" s="534"/>
      <c r="V28" s="534">
        <v>0</v>
      </c>
      <c r="W28" s="534">
        <v>0</v>
      </c>
      <c r="X28" s="534">
        <v>0</v>
      </c>
      <c r="Y28" s="534"/>
      <c r="Z28" s="534">
        <v>4</v>
      </c>
      <c r="AA28" s="534">
        <v>0</v>
      </c>
      <c r="AB28" s="534">
        <v>4</v>
      </c>
    </row>
    <row r="29" spans="1:28" x14ac:dyDescent="0.2">
      <c r="A29" s="188">
        <v>24</v>
      </c>
      <c r="B29" s="524">
        <f t="shared" si="7"/>
        <v>2</v>
      </c>
      <c r="C29" s="524">
        <f t="shared" si="7"/>
        <v>1</v>
      </c>
      <c r="D29" s="524">
        <f t="shared" si="8"/>
        <v>1</v>
      </c>
      <c r="E29" s="524"/>
      <c r="F29" s="534">
        <v>1</v>
      </c>
      <c r="G29" s="534">
        <v>0</v>
      </c>
      <c r="H29" s="534">
        <v>1</v>
      </c>
      <c r="I29" s="534"/>
      <c r="J29" s="534">
        <v>0</v>
      </c>
      <c r="K29" s="534">
        <v>0</v>
      </c>
      <c r="L29" s="534">
        <v>0</v>
      </c>
      <c r="M29" s="534"/>
      <c r="N29" s="534">
        <v>0</v>
      </c>
      <c r="O29" s="534">
        <v>0</v>
      </c>
      <c r="P29" s="534">
        <v>0</v>
      </c>
      <c r="Q29" s="534"/>
      <c r="R29" s="534">
        <v>0</v>
      </c>
      <c r="S29" s="534">
        <v>0</v>
      </c>
      <c r="T29" s="534">
        <v>0</v>
      </c>
      <c r="U29" s="534"/>
      <c r="V29" s="534">
        <v>0</v>
      </c>
      <c r="W29" s="534">
        <v>0</v>
      </c>
      <c r="X29" s="534">
        <v>0</v>
      </c>
      <c r="Y29" s="534"/>
      <c r="Z29" s="534">
        <v>1</v>
      </c>
      <c r="AA29" s="534">
        <v>1</v>
      </c>
      <c r="AB29" s="534">
        <v>0</v>
      </c>
    </row>
    <row r="30" spans="1:28" x14ac:dyDescent="0.2">
      <c r="A30" s="165" t="s">
        <v>236</v>
      </c>
      <c r="B30" s="524">
        <f t="shared" si="7"/>
        <v>17</v>
      </c>
      <c r="C30" s="524">
        <f t="shared" si="7"/>
        <v>4</v>
      </c>
      <c r="D30" s="524">
        <f t="shared" si="8"/>
        <v>13</v>
      </c>
      <c r="E30" s="524"/>
      <c r="F30" s="534">
        <v>1</v>
      </c>
      <c r="G30" s="534">
        <v>0</v>
      </c>
      <c r="H30" s="534">
        <v>1</v>
      </c>
      <c r="I30" s="534"/>
      <c r="J30" s="534">
        <v>3</v>
      </c>
      <c r="K30" s="534">
        <v>0</v>
      </c>
      <c r="L30" s="534">
        <v>3</v>
      </c>
      <c r="M30" s="534"/>
      <c r="N30" s="534">
        <v>4</v>
      </c>
      <c r="O30" s="534">
        <v>0</v>
      </c>
      <c r="P30" s="534">
        <v>4</v>
      </c>
      <c r="Q30" s="534"/>
      <c r="R30" s="534">
        <v>4</v>
      </c>
      <c r="S30" s="534">
        <v>2</v>
      </c>
      <c r="T30" s="534">
        <v>2</v>
      </c>
      <c r="U30" s="534"/>
      <c r="V30" s="534">
        <v>2</v>
      </c>
      <c r="W30" s="534">
        <v>1</v>
      </c>
      <c r="X30" s="534">
        <v>1</v>
      </c>
      <c r="Y30" s="534"/>
      <c r="Z30" s="534">
        <v>3</v>
      </c>
      <c r="AA30" s="534">
        <v>1</v>
      </c>
      <c r="AB30" s="534">
        <v>2</v>
      </c>
    </row>
    <row r="31" spans="1:28" x14ac:dyDescent="0.2">
      <c r="A31" s="165" t="s">
        <v>237</v>
      </c>
      <c r="B31" s="524">
        <f t="shared" si="7"/>
        <v>22</v>
      </c>
      <c r="C31" s="524">
        <f t="shared" si="7"/>
        <v>9</v>
      </c>
      <c r="D31" s="524">
        <f t="shared" si="8"/>
        <v>13</v>
      </c>
      <c r="E31" s="524"/>
      <c r="F31" s="534">
        <v>3</v>
      </c>
      <c r="G31" s="534">
        <v>1</v>
      </c>
      <c r="H31" s="534">
        <v>2</v>
      </c>
      <c r="I31" s="534"/>
      <c r="J31" s="534">
        <v>2</v>
      </c>
      <c r="K31" s="534">
        <v>0</v>
      </c>
      <c r="L31" s="534">
        <v>2</v>
      </c>
      <c r="M31" s="534"/>
      <c r="N31" s="534">
        <v>2</v>
      </c>
      <c r="O31" s="534">
        <v>0</v>
      </c>
      <c r="P31" s="534">
        <v>2</v>
      </c>
      <c r="Q31" s="534"/>
      <c r="R31" s="534">
        <v>3</v>
      </c>
      <c r="S31" s="534">
        <v>2</v>
      </c>
      <c r="T31" s="534">
        <v>1</v>
      </c>
      <c r="U31" s="534"/>
      <c r="V31" s="534">
        <v>6</v>
      </c>
      <c r="W31" s="534">
        <v>4</v>
      </c>
      <c r="X31" s="534">
        <v>2</v>
      </c>
      <c r="Y31" s="534"/>
      <c r="Z31" s="534">
        <v>6</v>
      </c>
      <c r="AA31" s="534">
        <v>2</v>
      </c>
      <c r="AB31" s="534">
        <v>4</v>
      </c>
    </row>
    <row r="32" spans="1:28" x14ac:dyDescent="0.2">
      <c r="A32" s="165" t="s">
        <v>238</v>
      </c>
      <c r="B32" s="524">
        <f t="shared" si="7"/>
        <v>15</v>
      </c>
      <c r="C32" s="524">
        <f t="shared" si="7"/>
        <v>5</v>
      </c>
      <c r="D32" s="524">
        <f t="shared" si="8"/>
        <v>10</v>
      </c>
      <c r="E32" s="524"/>
      <c r="F32" s="534">
        <v>2</v>
      </c>
      <c r="G32" s="534">
        <v>0</v>
      </c>
      <c r="H32" s="534">
        <v>2</v>
      </c>
      <c r="I32" s="534"/>
      <c r="J32" s="534">
        <v>2</v>
      </c>
      <c r="K32" s="534">
        <v>1</v>
      </c>
      <c r="L32" s="534">
        <v>1</v>
      </c>
      <c r="M32" s="534"/>
      <c r="N32" s="534">
        <v>1</v>
      </c>
      <c r="O32" s="534">
        <v>0</v>
      </c>
      <c r="P32" s="534">
        <v>1</v>
      </c>
      <c r="Q32" s="534"/>
      <c r="R32" s="534">
        <v>4</v>
      </c>
      <c r="S32" s="534">
        <v>1</v>
      </c>
      <c r="T32" s="534">
        <v>3</v>
      </c>
      <c r="U32" s="534"/>
      <c r="V32" s="534">
        <v>2</v>
      </c>
      <c r="W32" s="534">
        <v>0</v>
      </c>
      <c r="X32" s="534">
        <v>2</v>
      </c>
      <c r="Y32" s="534"/>
      <c r="Z32" s="534">
        <v>4</v>
      </c>
      <c r="AA32" s="534">
        <v>3</v>
      </c>
      <c r="AB32" s="534">
        <v>1</v>
      </c>
    </row>
    <row r="33" spans="1:28" x14ac:dyDescent="0.2">
      <c r="A33" s="165" t="s">
        <v>239</v>
      </c>
      <c r="B33" s="524">
        <f t="shared" si="7"/>
        <v>7</v>
      </c>
      <c r="C33" s="524">
        <f t="shared" si="7"/>
        <v>3</v>
      </c>
      <c r="D33" s="524">
        <f t="shared" si="8"/>
        <v>4</v>
      </c>
      <c r="E33" s="524"/>
      <c r="F33" s="534">
        <v>1</v>
      </c>
      <c r="G33" s="534">
        <v>0</v>
      </c>
      <c r="H33" s="534">
        <v>1</v>
      </c>
      <c r="I33" s="534"/>
      <c r="J33" s="534">
        <v>0</v>
      </c>
      <c r="K33" s="534">
        <v>0</v>
      </c>
      <c r="L33" s="534">
        <v>0</v>
      </c>
      <c r="M33" s="534"/>
      <c r="N33" s="534">
        <v>1</v>
      </c>
      <c r="O33" s="534">
        <v>1</v>
      </c>
      <c r="P33" s="534">
        <v>0</v>
      </c>
      <c r="Q33" s="534"/>
      <c r="R33" s="534">
        <v>1</v>
      </c>
      <c r="S33" s="534">
        <v>0</v>
      </c>
      <c r="T33" s="534">
        <v>1</v>
      </c>
      <c r="U33" s="534"/>
      <c r="V33" s="534">
        <v>2</v>
      </c>
      <c r="W33" s="534">
        <v>1</v>
      </c>
      <c r="X33" s="534">
        <v>1</v>
      </c>
      <c r="Y33" s="534"/>
      <c r="Z33" s="534">
        <v>2</v>
      </c>
      <c r="AA33" s="534">
        <v>1</v>
      </c>
      <c r="AB33" s="534">
        <v>1</v>
      </c>
    </row>
    <row r="34" spans="1:28" x14ac:dyDescent="0.2">
      <c r="A34" s="165" t="s">
        <v>240</v>
      </c>
      <c r="B34" s="524">
        <f t="shared" si="7"/>
        <v>7</v>
      </c>
      <c r="C34" s="524">
        <f t="shared" si="7"/>
        <v>4</v>
      </c>
      <c r="D34" s="524">
        <f t="shared" si="8"/>
        <v>3</v>
      </c>
      <c r="E34" s="524"/>
      <c r="F34" s="534">
        <v>0</v>
      </c>
      <c r="G34" s="534">
        <v>0</v>
      </c>
      <c r="H34" s="534">
        <v>0</v>
      </c>
      <c r="I34" s="534"/>
      <c r="J34" s="534">
        <v>1</v>
      </c>
      <c r="K34" s="534">
        <v>1</v>
      </c>
      <c r="L34" s="534">
        <v>0</v>
      </c>
      <c r="M34" s="534"/>
      <c r="N34" s="534">
        <v>1</v>
      </c>
      <c r="O34" s="534">
        <v>1</v>
      </c>
      <c r="P34" s="534">
        <v>0</v>
      </c>
      <c r="Q34" s="534"/>
      <c r="R34" s="534">
        <v>2</v>
      </c>
      <c r="S34" s="534">
        <v>1</v>
      </c>
      <c r="T34" s="534">
        <v>1</v>
      </c>
      <c r="U34" s="534"/>
      <c r="V34" s="534">
        <v>1</v>
      </c>
      <c r="W34" s="534">
        <v>0</v>
      </c>
      <c r="X34" s="534">
        <v>1</v>
      </c>
      <c r="Y34" s="534"/>
      <c r="Z34" s="534">
        <v>2</v>
      </c>
      <c r="AA34" s="534">
        <v>1</v>
      </c>
      <c r="AB34" s="534">
        <v>1</v>
      </c>
    </row>
    <row r="35" spans="1:28" ht="13.5" thickBot="1" x14ac:dyDescent="0.25">
      <c r="A35" s="166" t="s">
        <v>241</v>
      </c>
      <c r="B35" s="520">
        <f t="shared" si="7"/>
        <v>14</v>
      </c>
      <c r="C35" s="520">
        <f t="shared" si="7"/>
        <v>8</v>
      </c>
      <c r="D35" s="520">
        <f t="shared" si="8"/>
        <v>6</v>
      </c>
      <c r="E35" s="520"/>
      <c r="F35" s="535">
        <v>0</v>
      </c>
      <c r="G35" s="535">
        <v>0</v>
      </c>
      <c r="H35" s="535">
        <v>0</v>
      </c>
      <c r="I35" s="535"/>
      <c r="J35" s="535">
        <v>2</v>
      </c>
      <c r="K35" s="535">
        <v>1</v>
      </c>
      <c r="L35" s="535">
        <v>1</v>
      </c>
      <c r="M35" s="535"/>
      <c r="N35" s="535">
        <v>3</v>
      </c>
      <c r="O35" s="535">
        <v>2</v>
      </c>
      <c r="P35" s="535">
        <v>1</v>
      </c>
      <c r="Q35" s="535"/>
      <c r="R35" s="535">
        <v>2</v>
      </c>
      <c r="S35" s="535">
        <v>2</v>
      </c>
      <c r="T35" s="535">
        <v>0</v>
      </c>
      <c r="U35" s="535"/>
      <c r="V35" s="535">
        <v>4</v>
      </c>
      <c r="W35" s="535">
        <v>2</v>
      </c>
      <c r="X35" s="535">
        <v>2</v>
      </c>
      <c r="Y35" s="535"/>
      <c r="Z35" s="535">
        <v>3</v>
      </c>
      <c r="AA35" s="535">
        <v>1</v>
      </c>
      <c r="AB35" s="535">
        <v>2</v>
      </c>
    </row>
    <row r="36" spans="1:28" ht="15" customHeight="1" x14ac:dyDescent="0.2">
      <c r="A36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879" priority="29" operator="equal">
      <formula>0</formula>
    </cfRule>
  </conditionalFormatting>
  <conditionalFormatting sqref="Q17:T17 Q22 Q19:T21 Q18">
    <cfRule type="cellIs" dxfId="878" priority="28" operator="equal">
      <formula>0</formula>
    </cfRule>
  </conditionalFormatting>
  <conditionalFormatting sqref="Q9:Q17">
    <cfRule type="cellIs" dxfId="877" priority="27" operator="equal">
      <formula>0</formula>
    </cfRule>
  </conditionalFormatting>
  <conditionalFormatting sqref="J18:L18">
    <cfRule type="cellIs" dxfId="876" priority="18" operator="equal">
      <formula>0</formula>
    </cfRule>
  </conditionalFormatting>
  <conditionalFormatting sqref="R22:T22">
    <cfRule type="cellIs" dxfId="875" priority="26" operator="equal">
      <formula>0</formula>
    </cfRule>
  </conditionalFormatting>
  <conditionalFormatting sqref="R18:T18">
    <cfRule type="cellIs" dxfId="874" priority="16" operator="equal">
      <formula>0</formula>
    </cfRule>
  </conditionalFormatting>
  <conditionalFormatting sqref="F27:H27">
    <cfRule type="cellIs" dxfId="873" priority="11" operator="equal">
      <formula>0</formula>
    </cfRule>
  </conditionalFormatting>
  <conditionalFormatting sqref="E11:I16 B11:D35 B9:I10">
    <cfRule type="cellIs" dxfId="872" priority="25" operator="equal">
      <formula>0</formula>
    </cfRule>
  </conditionalFormatting>
  <conditionalFormatting sqref="J10:L16">
    <cfRule type="cellIs" dxfId="871" priority="24" operator="equal">
      <formula>0</formula>
    </cfRule>
  </conditionalFormatting>
  <conditionalFormatting sqref="N10:P16">
    <cfRule type="cellIs" dxfId="870" priority="23" operator="equal">
      <formula>0</formula>
    </cfRule>
  </conditionalFormatting>
  <conditionalFormatting sqref="R10:T16">
    <cfRule type="cellIs" dxfId="869" priority="22" operator="equal">
      <formula>0</formula>
    </cfRule>
  </conditionalFormatting>
  <conditionalFormatting sqref="V10:X16">
    <cfRule type="cellIs" dxfId="868" priority="21" operator="equal">
      <formula>0</formula>
    </cfRule>
  </conditionalFormatting>
  <conditionalFormatting sqref="Z10:AB16">
    <cfRule type="cellIs" dxfId="867" priority="20" operator="equal">
      <formula>0</formula>
    </cfRule>
  </conditionalFormatting>
  <conditionalFormatting sqref="F18:H18">
    <cfRule type="cellIs" dxfId="866" priority="19" operator="equal">
      <formula>0</formula>
    </cfRule>
  </conditionalFormatting>
  <conditionalFormatting sqref="N18:P18">
    <cfRule type="cellIs" dxfId="865" priority="17" operator="equal">
      <formula>0</formula>
    </cfRule>
  </conditionalFormatting>
  <conditionalFormatting sqref="V18:X18">
    <cfRule type="cellIs" dxfId="864" priority="15" operator="equal">
      <formula>0</formula>
    </cfRule>
  </conditionalFormatting>
  <conditionalFormatting sqref="Z18:AB18">
    <cfRule type="cellIs" dxfId="863" priority="14" operator="equal">
      <formula>0</formula>
    </cfRule>
  </conditionalFormatting>
  <conditionalFormatting sqref="E27 I27 M27 U27 Y27">
    <cfRule type="cellIs" dxfId="862" priority="13" operator="equal">
      <formula>0</formula>
    </cfRule>
  </conditionalFormatting>
  <conditionalFormatting sqref="Q27">
    <cfRule type="cellIs" dxfId="861" priority="12" operator="equal">
      <formula>0</formula>
    </cfRule>
  </conditionalFormatting>
  <conditionalFormatting sqref="J27:L27">
    <cfRule type="cellIs" dxfId="860" priority="10" operator="equal">
      <formula>0</formula>
    </cfRule>
  </conditionalFormatting>
  <conditionalFormatting sqref="N27:P27">
    <cfRule type="cellIs" dxfId="859" priority="9" operator="equal">
      <formula>0</formula>
    </cfRule>
  </conditionalFormatting>
  <conditionalFormatting sqref="R27:T27">
    <cfRule type="cellIs" dxfId="858" priority="8" operator="equal">
      <formula>0</formula>
    </cfRule>
  </conditionalFormatting>
  <conditionalFormatting sqref="V27:X27">
    <cfRule type="cellIs" dxfId="857" priority="7" operator="equal">
      <formula>0</formula>
    </cfRule>
  </conditionalFormatting>
  <conditionalFormatting sqref="Z27:AB27">
    <cfRule type="cellIs" dxfId="856" priority="6" operator="equal">
      <formula>0</formula>
    </cfRule>
  </conditionalFormatting>
  <conditionalFormatting sqref="J9:L9">
    <cfRule type="cellIs" dxfId="855" priority="5" operator="equal">
      <formula>0</formula>
    </cfRule>
  </conditionalFormatting>
  <conditionalFormatting sqref="N9:P9">
    <cfRule type="cellIs" dxfId="854" priority="4" operator="equal">
      <formula>0</formula>
    </cfRule>
  </conditionalFormatting>
  <conditionalFormatting sqref="R9:T9">
    <cfRule type="cellIs" dxfId="853" priority="3" operator="equal">
      <formula>0</formula>
    </cfRule>
  </conditionalFormatting>
  <conditionalFormatting sqref="V9:X9">
    <cfRule type="cellIs" dxfId="852" priority="2" operator="equal">
      <formula>0</formula>
    </cfRule>
  </conditionalFormatting>
  <conditionalFormatting sqref="Z9:AB9">
    <cfRule type="cellIs" dxfId="851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17"/>
  <sheetViews>
    <sheetView showGridLines="0" zoomScaleNormal="100" workbookViewId="0"/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779" t="s">
        <v>613</v>
      </c>
      <c r="B7" s="779"/>
      <c r="C7" s="779"/>
      <c r="D7" s="779"/>
      <c r="E7" s="779"/>
      <c r="F7" s="779"/>
      <c r="G7" s="779"/>
      <c r="H7" s="779"/>
    </row>
    <row r="8" spans="1:9" ht="12.75" customHeight="1" x14ac:dyDescent="0.2">
      <c r="A8" s="779"/>
      <c r="B8" s="779"/>
      <c r="C8" s="779"/>
      <c r="D8" s="779"/>
      <c r="E8" s="779"/>
      <c r="F8" s="779"/>
      <c r="G8" s="779"/>
      <c r="H8" s="779"/>
    </row>
    <row r="9" spans="1:9" ht="12.75" customHeight="1" x14ac:dyDescent="0.2">
      <c r="A9" s="779"/>
      <c r="B9" s="779"/>
      <c r="C9" s="779"/>
      <c r="D9" s="779"/>
      <c r="E9" s="779"/>
      <c r="F9" s="779"/>
      <c r="G9" s="779"/>
      <c r="H9" s="779"/>
    </row>
    <row r="10" spans="1:9" ht="12.75" customHeight="1" x14ac:dyDescent="0.2">
      <c r="A10" s="779"/>
      <c r="B10" s="779"/>
      <c r="C10" s="779"/>
      <c r="D10" s="779"/>
      <c r="E10" s="779"/>
      <c r="F10" s="779"/>
      <c r="G10" s="779"/>
      <c r="H10" s="779"/>
    </row>
    <row r="11" spans="1:9" ht="12.75" customHeight="1" x14ac:dyDescent="0.2">
      <c r="A11" s="779"/>
      <c r="B11" s="779"/>
      <c r="C11" s="779"/>
      <c r="D11" s="779"/>
      <c r="E11" s="779"/>
      <c r="F11" s="779"/>
      <c r="G11" s="779"/>
      <c r="H11" s="779"/>
    </row>
    <row r="12" spans="1:9" ht="12.75" customHeight="1" x14ac:dyDescent="0.2">
      <c r="A12" s="779"/>
      <c r="B12" s="779"/>
      <c r="C12" s="779"/>
      <c r="D12" s="779"/>
      <c r="E12" s="779"/>
      <c r="F12" s="779"/>
      <c r="G12" s="779"/>
      <c r="H12" s="779"/>
    </row>
    <row r="13" spans="1:9" ht="12.75" customHeight="1" x14ac:dyDescent="0.2">
      <c r="A13" s="779"/>
      <c r="B13" s="779"/>
      <c r="C13" s="779"/>
      <c r="D13" s="779"/>
      <c r="E13" s="779"/>
      <c r="F13" s="779"/>
      <c r="G13" s="779"/>
      <c r="H13" s="779"/>
    </row>
    <row r="14" spans="1:9" ht="12.75" customHeight="1" x14ac:dyDescent="0.2">
      <c r="A14" s="779"/>
      <c r="B14" s="779"/>
      <c r="C14" s="779"/>
      <c r="D14" s="779"/>
      <c r="E14" s="779"/>
      <c r="F14" s="779"/>
      <c r="G14" s="779"/>
      <c r="H14" s="779"/>
    </row>
    <row r="15" spans="1:9" ht="12.75" customHeight="1" x14ac:dyDescent="0.2">
      <c r="A15" s="779"/>
      <c r="B15" s="779"/>
      <c r="C15" s="779"/>
      <c r="D15" s="779"/>
      <c r="E15" s="779"/>
      <c r="F15" s="779"/>
      <c r="G15" s="779"/>
      <c r="H15" s="779"/>
    </row>
    <row r="16" spans="1:9" x14ac:dyDescent="0.2">
      <c r="A16" s="779"/>
      <c r="B16" s="779"/>
      <c r="C16" s="779"/>
      <c r="D16" s="779"/>
      <c r="E16" s="779"/>
      <c r="F16" s="779"/>
      <c r="G16" s="779"/>
      <c r="H16" s="779"/>
    </row>
    <row r="17" spans="1:8" x14ac:dyDescent="0.2">
      <c r="A17" s="779"/>
      <c r="B17" s="779"/>
      <c r="C17" s="779"/>
      <c r="D17" s="779"/>
      <c r="E17" s="779"/>
      <c r="F17" s="779"/>
      <c r="G17" s="779"/>
      <c r="H17" s="779"/>
    </row>
  </sheetData>
  <sheetProtection password="C74F" sheet="1" objects="1" scenarios="1"/>
  <mergeCells count="1">
    <mergeCell ref="A7:H17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7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29" width="9.5" style="1" customWidth="1"/>
    <col min="30" max="16384" width="11" style="134"/>
  </cols>
  <sheetData>
    <row r="1" spans="1:29" ht="15" customHeight="1" x14ac:dyDescent="0.25">
      <c r="A1" s="796" t="s">
        <v>941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258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101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588</v>
      </c>
      <c r="G6" s="795"/>
      <c r="H6" s="795"/>
      <c r="I6" s="511"/>
      <c r="J6" s="795" t="s">
        <v>589</v>
      </c>
      <c r="K6" s="795"/>
      <c r="L6" s="795"/>
      <c r="M6" s="511"/>
      <c r="N6" s="795" t="s">
        <v>590</v>
      </c>
      <c r="O6" s="795"/>
      <c r="P6" s="795"/>
      <c r="Q6" s="511"/>
      <c r="R6" s="795" t="s">
        <v>591</v>
      </c>
      <c r="S6" s="795"/>
      <c r="T6" s="795"/>
      <c r="U6" s="511"/>
      <c r="V6" s="795" t="s">
        <v>592</v>
      </c>
      <c r="W6" s="795"/>
      <c r="X6" s="795"/>
      <c r="Y6" s="511"/>
      <c r="Z6" s="795" t="s">
        <v>593</v>
      </c>
      <c r="AA6" s="795"/>
      <c r="AB6" s="795"/>
      <c r="AC6" s="101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  <c r="AC7" s="506"/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1"/>
    </row>
    <row r="9" spans="1:29" s="555" customFormat="1" x14ac:dyDescent="0.2">
      <c r="A9" s="173" t="s">
        <v>0</v>
      </c>
      <c r="B9" s="554">
        <v>41568</v>
      </c>
      <c r="C9" s="554">
        <v>20973</v>
      </c>
      <c r="D9" s="554">
        <v>20595</v>
      </c>
      <c r="E9" s="554"/>
      <c r="F9" s="554">
        <v>6944</v>
      </c>
      <c r="G9" s="554">
        <v>3521</v>
      </c>
      <c r="H9" s="554">
        <v>3423</v>
      </c>
      <c r="I9" s="554"/>
      <c r="J9" s="554">
        <v>6915</v>
      </c>
      <c r="K9" s="554">
        <v>3448</v>
      </c>
      <c r="L9" s="554">
        <v>3467</v>
      </c>
      <c r="M9" s="554"/>
      <c r="N9" s="554">
        <v>7145</v>
      </c>
      <c r="O9" s="554">
        <v>3613</v>
      </c>
      <c r="P9" s="554">
        <v>3532</v>
      </c>
      <c r="Q9" s="554"/>
      <c r="R9" s="554">
        <v>7009</v>
      </c>
      <c r="S9" s="554">
        <v>3513</v>
      </c>
      <c r="T9" s="554">
        <v>3496</v>
      </c>
      <c r="U9" s="554"/>
      <c r="V9" s="554">
        <v>6578</v>
      </c>
      <c r="W9" s="554">
        <v>3311</v>
      </c>
      <c r="X9" s="554">
        <v>3267</v>
      </c>
      <c r="Y9" s="554"/>
      <c r="Z9" s="554">
        <v>6977</v>
      </c>
      <c r="AA9" s="554">
        <v>3567</v>
      </c>
      <c r="AB9" s="554">
        <v>3410</v>
      </c>
      <c r="AC9" s="156"/>
    </row>
    <row r="10" spans="1:29" x14ac:dyDescent="0.2">
      <c r="A10" s="188">
        <v>5</v>
      </c>
      <c r="B10" s="524">
        <v>12</v>
      </c>
      <c r="C10" s="524">
        <v>6</v>
      </c>
      <c r="D10" s="524">
        <v>6</v>
      </c>
      <c r="E10" s="516"/>
      <c r="F10" s="522">
        <v>12</v>
      </c>
      <c r="G10" s="522">
        <v>6</v>
      </c>
      <c r="H10" s="522">
        <v>6</v>
      </c>
      <c r="I10" s="522"/>
      <c r="J10" s="522">
        <v>0</v>
      </c>
      <c r="K10" s="522">
        <v>0</v>
      </c>
      <c r="L10" s="522">
        <v>0</v>
      </c>
      <c r="M10" s="522"/>
      <c r="N10" s="522">
        <v>0</v>
      </c>
      <c r="O10" s="522">
        <v>0</v>
      </c>
      <c r="P10" s="522">
        <v>0</v>
      </c>
      <c r="Q10" s="522"/>
      <c r="R10" s="522">
        <v>0</v>
      </c>
      <c r="S10" s="522">
        <v>0</v>
      </c>
      <c r="T10" s="522">
        <v>0</v>
      </c>
      <c r="U10" s="522"/>
      <c r="V10" s="522">
        <v>0</v>
      </c>
      <c r="W10" s="522">
        <v>0</v>
      </c>
      <c r="X10" s="522">
        <v>0</v>
      </c>
      <c r="Y10" s="522"/>
      <c r="Z10" s="522">
        <v>0</v>
      </c>
      <c r="AA10" s="522">
        <v>0</v>
      </c>
      <c r="AB10" s="522">
        <v>0</v>
      </c>
    </row>
    <row r="11" spans="1:29" x14ac:dyDescent="0.2">
      <c r="A11" s="188">
        <v>6</v>
      </c>
      <c r="B11" s="524">
        <v>5880</v>
      </c>
      <c r="C11" s="524">
        <v>2932</v>
      </c>
      <c r="D11" s="524">
        <v>2948</v>
      </c>
      <c r="E11" s="516"/>
      <c r="F11" s="522">
        <v>5854</v>
      </c>
      <c r="G11" s="522">
        <v>2923</v>
      </c>
      <c r="H11" s="522">
        <v>2931</v>
      </c>
      <c r="I11" s="522"/>
      <c r="J11" s="522">
        <v>26</v>
      </c>
      <c r="K11" s="522">
        <v>9</v>
      </c>
      <c r="L11" s="522">
        <v>17</v>
      </c>
      <c r="M11" s="522"/>
      <c r="N11" s="522">
        <v>0</v>
      </c>
      <c r="O11" s="522">
        <v>0</v>
      </c>
      <c r="P11" s="522">
        <v>0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  <c r="Y11" s="522"/>
      <c r="Z11" s="522">
        <v>0</v>
      </c>
      <c r="AA11" s="522">
        <v>0</v>
      </c>
      <c r="AB11" s="522">
        <v>0</v>
      </c>
    </row>
    <row r="12" spans="1:29" x14ac:dyDescent="0.2">
      <c r="A12" s="188">
        <v>7</v>
      </c>
      <c r="B12" s="524">
        <v>6551</v>
      </c>
      <c r="C12" s="524">
        <v>3297</v>
      </c>
      <c r="D12" s="524">
        <v>3254</v>
      </c>
      <c r="E12" s="516"/>
      <c r="F12" s="522">
        <v>1031</v>
      </c>
      <c r="G12" s="522">
        <v>564</v>
      </c>
      <c r="H12" s="522">
        <v>467</v>
      </c>
      <c r="I12" s="522"/>
      <c r="J12" s="522">
        <v>5493</v>
      </c>
      <c r="K12" s="522">
        <v>2718</v>
      </c>
      <c r="L12" s="522">
        <v>2775</v>
      </c>
      <c r="M12" s="522"/>
      <c r="N12" s="522">
        <v>27</v>
      </c>
      <c r="O12" s="522">
        <v>15</v>
      </c>
      <c r="P12" s="522">
        <v>12</v>
      </c>
      <c r="Q12" s="522"/>
      <c r="R12" s="522">
        <v>0</v>
      </c>
      <c r="S12" s="522">
        <v>0</v>
      </c>
      <c r="T12" s="522">
        <v>0</v>
      </c>
      <c r="U12" s="522"/>
      <c r="V12" s="522">
        <v>0</v>
      </c>
      <c r="W12" s="522">
        <v>0</v>
      </c>
      <c r="X12" s="522">
        <v>0</v>
      </c>
      <c r="Y12" s="522"/>
      <c r="Z12" s="522">
        <v>0</v>
      </c>
      <c r="AA12" s="522">
        <v>0</v>
      </c>
      <c r="AB12" s="522">
        <v>0</v>
      </c>
    </row>
    <row r="13" spans="1:29" x14ac:dyDescent="0.2">
      <c r="A13" s="188">
        <v>8</v>
      </c>
      <c r="B13" s="524">
        <v>6500</v>
      </c>
      <c r="C13" s="524">
        <v>3251</v>
      </c>
      <c r="D13" s="524">
        <v>3249</v>
      </c>
      <c r="E13" s="516"/>
      <c r="F13" s="522">
        <v>43</v>
      </c>
      <c r="G13" s="522">
        <v>27</v>
      </c>
      <c r="H13" s="522">
        <v>16</v>
      </c>
      <c r="I13" s="522"/>
      <c r="J13" s="522">
        <v>1328</v>
      </c>
      <c r="K13" s="522">
        <v>685</v>
      </c>
      <c r="L13" s="522">
        <v>643</v>
      </c>
      <c r="M13" s="522"/>
      <c r="N13" s="522">
        <v>5109</v>
      </c>
      <c r="O13" s="522">
        <v>2532</v>
      </c>
      <c r="P13" s="522">
        <v>2577</v>
      </c>
      <c r="Q13" s="522"/>
      <c r="R13" s="522">
        <v>20</v>
      </c>
      <c r="S13" s="522">
        <v>7</v>
      </c>
      <c r="T13" s="522">
        <v>13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9</v>
      </c>
      <c r="B14" s="524">
        <v>6800</v>
      </c>
      <c r="C14" s="524">
        <v>3432</v>
      </c>
      <c r="D14" s="524">
        <v>3368</v>
      </c>
      <c r="E14" s="516"/>
      <c r="F14" s="522">
        <v>2</v>
      </c>
      <c r="G14" s="522">
        <v>1</v>
      </c>
      <c r="H14" s="522">
        <v>1</v>
      </c>
      <c r="I14" s="522"/>
      <c r="J14" s="522">
        <v>60</v>
      </c>
      <c r="K14" s="522">
        <v>34</v>
      </c>
      <c r="L14" s="522">
        <v>26</v>
      </c>
      <c r="M14" s="522"/>
      <c r="N14" s="522">
        <v>1932</v>
      </c>
      <c r="O14" s="522">
        <v>1025</v>
      </c>
      <c r="P14" s="522">
        <v>907</v>
      </c>
      <c r="Q14" s="522"/>
      <c r="R14" s="522">
        <v>4790</v>
      </c>
      <c r="S14" s="522">
        <v>2368</v>
      </c>
      <c r="T14" s="522">
        <v>2422</v>
      </c>
      <c r="U14" s="522"/>
      <c r="V14" s="522">
        <v>16</v>
      </c>
      <c r="W14" s="522">
        <v>4</v>
      </c>
      <c r="X14" s="522">
        <v>12</v>
      </c>
      <c r="Y14" s="522"/>
      <c r="Z14" s="522">
        <v>0</v>
      </c>
      <c r="AA14" s="522">
        <v>0</v>
      </c>
      <c r="AB14" s="522">
        <v>0</v>
      </c>
    </row>
    <row r="15" spans="1:29" x14ac:dyDescent="0.2">
      <c r="A15" s="188">
        <v>10</v>
      </c>
      <c r="B15" s="524">
        <v>6504</v>
      </c>
      <c r="C15" s="524">
        <v>3267</v>
      </c>
      <c r="D15" s="524">
        <v>3237</v>
      </c>
      <c r="E15" s="516"/>
      <c r="F15" s="522">
        <v>0</v>
      </c>
      <c r="G15" s="522">
        <v>0</v>
      </c>
      <c r="H15" s="522">
        <v>0</v>
      </c>
      <c r="I15" s="522"/>
      <c r="J15" s="522">
        <v>5</v>
      </c>
      <c r="K15" s="522">
        <v>1</v>
      </c>
      <c r="L15" s="522">
        <v>4</v>
      </c>
      <c r="M15" s="522"/>
      <c r="N15" s="522">
        <v>67</v>
      </c>
      <c r="O15" s="522">
        <v>35</v>
      </c>
      <c r="P15" s="522">
        <v>32</v>
      </c>
      <c r="Q15" s="522"/>
      <c r="R15" s="522">
        <v>2101</v>
      </c>
      <c r="S15" s="522">
        <v>1086</v>
      </c>
      <c r="T15" s="522">
        <v>1015</v>
      </c>
      <c r="U15" s="522"/>
      <c r="V15" s="522">
        <v>4313</v>
      </c>
      <c r="W15" s="522">
        <v>2135</v>
      </c>
      <c r="X15" s="522">
        <v>2178</v>
      </c>
      <c r="Y15" s="522"/>
      <c r="Z15" s="522">
        <v>18</v>
      </c>
      <c r="AA15" s="522">
        <v>10</v>
      </c>
      <c r="AB15" s="522">
        <v>8</v>
      </c>
    </row>
    <row r="16" spans="1:29" x14ac:dyDescent="0.2">
      <c r="A16" s="188">
        <v>11</v>
      </c>
      <c r="B16" s="524">
        <v>6913</v>
      </c>
      <c r="C16" s="524">
        <v>3503</v>
      </c>
      <c r="D16" s="524">
        <v>3410</v>
      </c>
      <c r="E16" s="516"/>
      <c r="F16" s="522">
        <v>0</v>
      </c>
      <c r="G16" s="522">
        <v>0</v>
      </c>
      <c r="H16" s="522">
        <v>0</v>
      </c>
      <c r="I16" s="522"/>
      <c r="J16" s="522">
        <v>0</v>
      </c>
      <c r="K16" s="522">
        <v>0</v>
      </c>
      <c r="L16" s="522">
        <v>0</v>
      </c>
      <c r="M16" s="541"/>
      <c r="N16" s="522">
        <v>4</v>
      </c>
      <c r="O16" s="522">
        <v>2</v>
      </c>
      <c r="P16" s="522">
        <v>2</v>
      </c>
      <c r="Q16" s="541"/>
      <c r="R16" s="522">
        <v>89</v>
      </c>
      <c r="S16" s="522">
        <v>48</v>
      </c>
      <c r="T16" s="522">
        <v>41</v>
      </c>
      <c r="U16" s="541"/>
      <c r="V16" s="522">
        <v>2160</v>
      </c>
      <c r="W16" s="522">
        <v>1120</v>
      </c>
      <c r="X16" s="522">
        <v>1040</v>
      </c>
      <c r="Y16" s="541"/>
      <c r="Z16" s="522">
        <v>4660</v>
      </c>
      <c r="AA16" s="522">
        <v>2333</v>
      </c>
      <c r="AB16" s="522">
        <v>2327</v>
      </c>
    </row>
    <row r="17" spans="1:28" x14ac:dyDescent="0.2">
      <c r="A17" s="188">
        <v>12</v>
      </c>
      <c r="B17" s="524">
        <v>2242</v>
      </c>
      <c r="C17" s="524">
        <v>1191</v>
      </c>
      <c r="D17" s="524">
        <v>1051</v>
      </c>
      <c r="E17" s="538"/>
      <c r="F17" s="522">
        <v>0</v>
      </c>
      <c r="G17" s="522">
        <v>0</v>
      </c>
      <c r="H17" s="522">
        <v>0</v>
      </c>
      <c r="I17" s="541"/>
      <c r="J17" s="522">
        <v>1</v>
      </c>
      <c r="K17" s="522">
        <v>0</v>
      </c>
      <c r="L17" s="522">
        <v>1</v>
      </c>
      <c r="M17" s="541"/>
      <c r="N17" s="522">
        <v>0</v>
      </c>
      <c r="O17" s="522">
        <v>0</v>
      </c>
      <c r="P17" s="522">
        <v>0</v>
      </c>
      <c r="Q17" s="541"/>
      <c r="R17" s="522">
        <v>2</v>
      </c>
      <c r="S17" s="522">
        <v>1</v>
      </c>
      <c r="T17" s="522">
        <v>1</v>
      </c>
      <c r="U17" s="541"/>
      <c r="V17" s="522">
        <v>81</v>
      </c>
      <c r="W17" s="522">
        <v>46</v>
      </c>
      <c r="X17" s="522">
        <v>35</v>
      </c>
      <c r="Y17" s="541"/>
      <c r="Z17" s="522">
        <v>2158</v>
      </c>
      <c r="AA17" s="522">
        <v>1144</v>
      </c>
      <c r="AB17" s="522">
        <v>1014</v>
      </c>
    </row>
    <row r="18" spans="1:28" x14ac:dyDescent="0.2">
      <c r="A18" s="188">
        <v>13</v>
      </c>
      <c r="B18" s="524">
        <v>118</v>
      </c>
      <c r="C18" s="524">
        <v>71</v>
      </c>
      <c r="D18" s="524">
        <v>47</v>
      </c>
      <c r="E18" s="538"/>
      <c r="F18" s="522">
        <v>0</v>
      </c>
      <c r="G18" s="522">
        <v>0</v>
      </c>
      <c r="H18" s="522">
        <v>0</v>
      </c>
      <c r="I18" s="541"/>
      <c r="J18" s="522">
        <v>0</v>
      </c>
      <c r="K18" s="522">
        <v>0</v>
      </c>
      <c r="L18" s="522">
        <v>0</v>
      </c>
      <c r="M18" s="541"/>
      <c r="N18" s="522">
        <v>0</v>
      </c>
      <c r="O18" s="522">
        <v>0</v>
      </c>
      <c r="P18" s="522">
        <v>0</v>
      </c>
      <c r="Q18" s="541"/>
      <c r="R18" s="522">
        <v>1</v>
      </c>
      <c r="S18" s="522">
        <v>1</v>
      </c>
      <c r="T18" s="522">
        <v>0</v>
      </c>
      <c r="U18" s="541"/>
      <c r="V18" s="522">
        <v>3</v>
      </c>
      <c r="W18" s="522">
        <v>1</v>
      </c>
      <c r="X18" s="522">
        <v>2</v>
      </c>
      <c r="Y18" s="541"/>
      <c r="Z18" s="522">
        <v>114</v>
      </c>
      <c r="AA18" s="522">
        <v>69</v>
      </c>
      <c r="AB18" s="522">
        <v>45</v>
      </c>
    </row>
    <row r="19" spans="1:28" x14ac:dyDescent="0.2">
      <c r="A19" s="188">
        <v>14</v>
      </c>
      <c r="B19" s="524">
        <v>19</v>
      </c>
      <c r="C19" s="524">
        <v>10</v>
      </c>
      <c r="D19" s="524">
        <v>9</v>
      </c>
      <c r="E19" s="537"/>
      <c r="F19" s="522">
        <v>0</v>
      </c>
      <c r="G19" s="522">
        <v>0</v>
      </c>
      <c r="H19" s="522">
        <v>0</v>
      </c>
      <c r="I19" s="522"/>
      <c r="J19" s="522">
        <v>1</v>
      </c>
      <c r="K19" s="522">
        <v>0</v>
      </c>
      <c r="L19" s="522">
        <v>1</v>
      </c>
      <c r="M19" s="522"/>
      <c r="N19" s="522">
        <v>2</v>
      </c>
      <c r="O19" s="522">
        <v>1</v>
      </c>
      <c r="P19" s="522">
        <v>1</v>
      </c>
      <c r="Q19" s="522"/>
      <c r="R19" s="522">
        <v>1</v>
      </c>
      <c r="S19" s="522">
        <v>1</v>
      </c>
      <c r="T19" s="522">
        <v>0</v>
      </c>
      <c r="U19" s="522"/>
      <c r="V19" s="522">
        <v>1</v>
      </c>
      <c r="W19" s="522">
        <v>1</v>
      </c>
      <c r="X19" s="522">
        <v>0</v>
      </c>
      <c r="Y19" s="522"/>
      <c r="Z19" s="522">
        <v>14</v>
      </c>
      <c r="AA19" s="522">
        <v>7</v>
      </c>
      <c r="AB19" s="522">
        <v>7</v>
      </c>
    </row>
    <row r="20" spans="1:28" x14ac:dyDescent="0.2">
      <c r="A20" s="188">
        <v>15</v>
      </c>
      <c r="B20" s="524">
        <v>8</v>
      </c>
      <c r="C20" s="524">
        <v>6</v>
      </c>
      <c r="D20" s="524">
        <v>2</v>
      </c>
      <c r="E20" s="538"/>
      <c r="F20" s="522">
        <v>0</v>
      </c>
      <c r="G20" s="522">
        <v>0</v>
      </c>
      <c r="H20" s="522">
        <v>0</v>
      </c>
      <c r="I20" s="541"/>
      <c r="J20" s="522">
        <v>0</v>
      </c>
      <c r="K20" s="522">
        <v>0</v>
      </c>
      <c r="L20" s="522">
        <v>0</v>
      </c>
      <c r="M20" s="541"/>
      <c r="N20" s="522">
        <v>2</v>
      </c>
      <c r="O20" s="522">
        <v>2</v>
      </c>
      <c r="P20" s="522">
        <v>0</v>
      </c>
      <c r="Q20" s="541"/>
      <c r="R20" s="522">
        <v>1</v>
      </c>
      <c r="S20" s="522">
        <v>0</v>
      </c>
      <c r="T20" s="522">
        <v>1</v>
      </c>
      <c r="U20" s="541"/>
      <c r="V20" s="522">
        <v>2</v>
      </c>
      <c r="W20" s="522">
        <v>2</v>
      </c>
      <c r="X20" s="522">
        <v>0</v>
      </c>
      <c r="Y20" s="541"/>
      <c r="Z20" s="522">
        <v>3</v>
      </c>
      <c r="AA20" s="522">
        <v>2</v>
      </c>
      <c r="AB20" s="522">
        <v>1</v>
      </c>
    </row>
    <row r="21" spans="1:28" x14ac:dyDescent="0.2">
      <c r="A21" s="188">
        <v>16</v>
      </c>
      <c r="B21" s="524">
        <v>6</v>
      </c>
      <c r="C21" s="524">
        <v>1</v>
      </c>
      <c r="D21" s="524">
        <v>5</v>
      </c>
      <c r="E21" s="538"/>
      <c r="F21" s="522">
        <v>1</v>
      </c>
      <c r="G21" s="522">
        <v>0</v>
      </c>
      <c r="H21" s="522">
        <v>1</v>
      </c>
      <c r="I21" s="541"/>
      <c r="J21" s="522">
        <v>0</v>
      </c>
      <c r="K21" s="522">
        <v>0</v>
      </c>
      <c r="L21" s="522">
        <v>0</v>
      </c>
      <c r="M21" s="541"/>
      <c r="N21" s="522">
        <v>0</v>
      </c>
      <c r="O21" s="522">
        <v>0</v>
      </c>
      <c r="P21" s="522">
        <v>0</v>
      </c>
      <c r="Q21" s="541"/>
      <c r="R21" s="522">
        <v>2</v>
      </c>
      <c r="S21" s="522">
        <v>1</v>
      </c>
      <c r="T21" s="522">
        <v>1</v>
      </c>
      <c r="U21" s="541"/>
      <c r="V21" s="522">
        <v>0</v>
      </c>
      <c r="W21" s="522">
        <v>0</v>
      </c>
      <c r="X21" s="522">
        <v>0</v>
      </c>
      <c r="Y21" s="541"/>
      <c r="Z21" s="522">
        <v>3</v>
      </c>
      <c r="AA21" s="522">
        <v>0</v>
      </c>
      <c r="AB21" s="522">
        <v>3</v>
      </c>
    </row>
    <row r="22" spans="1:28" x14ac:dyDescent="0.2">
      <c r="A22" s="188">
        <v>17</v>
      </c>
      <c r="B22" s="524">
        <v>8</v>
      </c>
      <c r="C22" s="524">
        <v>1</v>
      </c>
      <c r="D22" s="524">
        <v>7</v>
      </c>
      <c r="E22" s="524"/>
      <c r="F22" s="522">
        <v>0</v>
      </c>
      <c r="G22" s="522">
        <v>0</v>
      </c>
      <c r="H22" s="522">
        <v>0</v>
      </c>
      <c r="I22" s="534"/>
      <c r="J22" s="522">
        <v>0</v>
      </c>
      <c r="K22" s="522">
        <v>0</v>
      </c>
      <c r="L22" s="522">
        <v>0</v>
      </c>
      <c r="M22" s="534"/>
      <c r="N22" s="522">
        <v>1</v>
      </c>
      <c r="O22" s="522">
        <v>0</v>
      </c>
      <c r="P22" s="522">
        <v>1</v>
      </c>
      <c r="Q22" s="534"/>
      <c r="R22" s="522">
        <v>2</v>
      </c>
      <c r="S22" s="522">
        <v>0</v>
      </c>
      <c r="T22" s="522">
        <v>2</v>
      </c>
      <c r="U22" s="534"/>
      <c r="V22" s="522">
        <v>0</v>
      </c>
      <c r="W22" s="522">
        <v>0</v>
      </c>
      <c r="X22" s="522">
        <v>0</v>
      </c>
      <c r="Y22" s="534"/>
      <c r="Z22" s="522">
        <v>5</v>
      </c>
      <c r="AA22" s="522">
        <v>1</v>
      </c>
      <c r="AB22" s="522">
        <v>4</v>
      </c>
    </row>
    <row r="23" spans="1:28" x14ac:dyDescent="0.2">
      <c r="A23" s="165" t="s">
        <v>237</v>
      </c>
      <c r="B23" s="524">
        <v>1</v>
      </c>
      <c r="C23" s="524">
        <v>1</v>
      </c>
      <c r="D23" s="524">
        <v>0</v>
      </c>
      <c r="E23" s="524"/>
      <c r="F23" s="522">
        <v>0</v>
      </c>
      <c r="G23" s="522">
        <v>0</v>
      </c>
      <c r="H23" s="522">
        <v>0</v>
      </c>
      <c r="I23" s="534"/>
      <c r="J23" s="522">
        <v>0</v>
      </c>
      <c r="K23" s="522">
        <v>0</v>
      </c>
      <c r="L23" s="522">
        <v>0</v>
      </c>
      <c r="M23" s="534"/>
      <c r="N23" s="522">
        <v>0</v>
      </c>
      <c r="O23" s="522">
        <v>0</v>
      </c>
      <c r="P23" s="522">
        <v>0</v>
      </c>
      <c r="Q23" s="534"/>
      <c r="R23" s="522">
        <v>0</v>
      </c>
      <c r="S23" s="522">
        <v>0</v>
      </c>
      <c r="T23" s="522">
        <v>0</v>
      </c>
      <c r="U23" s="534"/>
      <c r="V23" s="522">
        <v>0</v>
      </c>
      <c r="W23" s="522">
        <v>0</v>
      </c>
      <c r="X23" s="522">
        <v>0</v>
      </c>
      <c r="Y23" s="534"/>
      <c r="Z23" s="522">
        <v>1</v>
      </c>
      <c r="AA23" s="522">
        <v>1</v>
      </c>
      <c r="AB23" s="522">
        <v>0</v>
      </c>
    </row>
    <row r="24" spans="1:28" x14ac:dyDescent="0.2">
      <c r="A24" s="165" t="s">
        <v>238</v>
      </c>
      <c r="B24" s="524">
        <v>1</v>
      </c>
      <c r="C24" s="524">
        <v>0</v>
      </c>
      <c r="D24" s="524">
        <v>1</v>
      </c>
      <c r="E24" s="524"/>
      <c r="F24" s="522">
        <v>1</v>
      </c>
      <c r="G24" s="522">
        <v>0</v>
      </c>
      <c r="H24" s="522">
        <v>1</v>
      </c>
      <c r="I24" s="534"/>
      <c r="J24" s="522">
        <v>0</v>
      </c>
      <c r="K24" s="522">
        <v>0</v>
      </c>
      <c r="L24" s="522">
        <v>0</v>
      </c>
      <c r="M24" s="534"/>
      <c r="N24" s="522">
        <v>0</v>
      </c>
      <c r="O24" s="522">
        <v>0</v>
      </c>
      <c r="P24" s="522">
        <v>0</v>
      </c>
      <c r="Q24" s="534"/>
      <c r="R24" s="522">
        <v>0</v>
      </c>
      <c r="S24" s="522">
        <v>0</v>
      </c>
      <c r="T24" s="522">
        <v>0</v>
      </c>
      <c r="U24" s="534"/>
      <c r="V24" s="522">
        <v>0</v>
      </c>
      <c r="W24" s="522">
        <v>0</v>
      </c>
      <c r="X24" s="522">
        <v>0</v>
      </c>
      <c r="Y24" s="534"/>
      <c r="Z24" s="522">
        <v>0</v>
      </c>
      <c r="AA24" s="522">
        <v>0</v>
      </c>
      <c r="AB24" s="522">
        <v>0</v>
      </c>
    </row>
    <row r="25" spans="1:28" x14ac:dyDescent="0.2">
      <c r="A25" s="165" t="s">
        <v>239</v>
      </c>
      <c r="B25" s="524">
        <v>3</v>
      </c>
      <c r="C25" s="524">
        <v>2</v>
      </c>
      <c r="D25" s="524">
        <v>1</v>
      </c>
      <c r="E25" s="524"/>
      <c r="F25" s="522">
        <v>0</v>
      </c>
      <c r="G25" s="522">
        <v>0</v>
      </c>
      <c r="H25" s="522">
        <v>0</v>
      </c>
      <c r="I25" s="534"/>
      <c r="J25" s="522">
        <v>1</v>
      </c>
      <c r="K25" s="522">
        <v>1</v>
      </c>
      <c r="L25" s="522">
        <v>0</v>
      </c>
      <c r="M25" s="534"/>
      <c r="N25" s="522">
        <v>0</v>
      </c>
      <c r="O25" s="522">
        <v>0</v>
      </c>
      <c r="P25" s="522">
        <v>0</v>
      </c>
      <c r="Q25" s="534"/>
      <c r="R25" s="522">
        <v>0</v>
      </c>
      <c r="S25" s="522">
        <v>0</v>
      </c>
      <c r="T25" s="522">
        <v>0</v>
      </c>
      <c r="U25" s="534"/>
      <c r="V25" s="522">
        <v>1</v>
      </c>
      <c r="W25" s="522">
        <v>1</v>
      </c>
      <c r="X25" s="522">
        <v>0</v>
      </c>
      <c r="Y25" s="534"/>
      <c r="Z25" s="522">
        <v>1</v>
      </c>
      <c r="AA25" s="522">
        <v>0</v>
      </c>
      <c r="AB25" s="522">
        <v>1</v>
      </c>
    </row>
    <row r="26" spans="1:28" ht="13.5" thickBot="1" x14ac:dyDescent="0.25">
      <c r="A26" s="166" t="s">
        <v>241</v>
      </c>
      <c r="B26" s="520">
        <v>2</v>
      </c>
      <c r="C26" s="520">
        <v>2</v>
      </c>
      <c r="D26" s="520">
        <v>0</v>
      </c>
      <c r="E26" s="520"/>
      <c r="F26" s="526">
        <v>0</v>
      </c>
      <c r="G26" s="526">
        <v>0</v>
      </c>
      <c r="H26" s="526">
        <v>0</v>
      </c>
      <c r="I26" s="535"/>
      <c r="J26" s="526">
        <v>0</v>
      </c>
      <c r="K26" s="526">
        <v>0</v>
      </c>
      <c r="L26" s="526">
        <v>0</v>
      </c>
      <c r="M26" s="535"/>
      <c r="N26" s="526">
        <v>1</v>
      </c>
      <c r="O26" s="526">
        <v>1</v>
      </c>
      <c r="P26" s="526">
        <v>0</v>
      </c>
      <c r="Q26" s="535"/>
      <c r="R26" s="526">
        <v>0</v>
      </c>
      <c r="S26" s="526">
        <v>0</v>
      </c>
      <c r="T26" s="526">
        <v>0</v>
      </c>
      <c r="U26" s="535"/>
      <c r="V26" s="526">
        <v>1</v>
      </c>
      <c r="W26" s="526">
        <v>1</v>
      </c>
      <c r="X26" s="526">
        <v>0</v>
      </c>
      <c r="Y26" s="535"/>
      <c r="Z26" s="526">
        <v>0</v>
      </c>
      <c r="AA26" s="526">
        <v>0</v>
      </c>
      <c r="AB26" s="526">
        <v>0</v>
      </c>
    </row>
    <row r="27" spans="1:28" ht="15" customHeight="1" x14ac:dyDescent="0.2">
      <c r="A27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E22 U9:U22 I17:I22 M9:M22 Y9:Y22 B11:D26 F11:H26 J10:L26 N10:P26 R10:T26 V10:X26 Z10:AB26">
    <cfRule type="cellIs" dxfId="850" priority="34" operator="equal">
      <formula>0</formula>
    </cfRule>
  </conditionalFormatting>
  <conditionalFormatting sqref="Q17:Q22">
    <cfRule type="cellIs" dxfId="849" priority="33" operator="equal">
      <formula>0</formula>
    </cfRule>
  </conditionalFormatting>
  <conditionalFormatting sqref="Q9:Q17">
    <cfRule type="cellIs" dxfId="848" priority="32" operator="equal">
      <formula>0</formula>
    </cfRule>
  </conditionalFormatting>
  <conditionalFormatting sqref="E11:E16 B9:I10 I11:I16">
    <cfRule type="cellIs" dxfId="847" priority="30" operator="equal">
      <formula>0</formula>
    </cfRule>
  </conditionalFormatting>
  <conditionalFormatting sqref="J9:L9">
    <cfRule type="cellIs" dxfId="846" priority="10" operator="equal">
      <formula>0</formula>
    </cfRule>
  </conditionalFormatting>
  <conditionalFormatting sqref="N9:P9">
    <cfRule type="cellIs" dxfId="845" priority="9" operator="equal">
      <formula>0</formula>
    </cfRule>
  </conditionalFormatting>
  <conditionalFormatting sqref="R9:T9">
    <cfRule type="cellIs" dxfId="844" priority="8" operator="equal">
      <formula>0</formula>
    </cfRule>
  </conditionalFormatting>
  <conditionalFormatting sqref="V9:X9">
    <cfRule type="cellIs" dxfId="843" priority="7" operator="equal">
      <formula>0</formula>
    </cfRule>
  </conditionalFormatting>
  <conditionalFormatting sqref="Z9:AB9">
    <cfRule type="cellIs" dxfId="842" priority="6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17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779" t="s">
        <v>167</v>
      </c>
      <c r="B7" s="779"/>
      <c r="C7" s="779"/>
      <c r="D7" s="779"/>
      <c r="E7" s="779"/>
      <c r="F7" s="779"/>
      <c r="G7" s="779"/>
      <c r="H7" s="779"/>
    </row>
    <row r="8" spans="1:9" ht="12.75" customHeight="1" x14ac:dyDescent="0.2">
      <c r="A8" s="779"/>
      <c r="B8" s="779"/>
      <c r="C8" s="779"/>
      <c r="D8" s="779"/>
      <c r="E8" s="779"/>
      <c r="F8" s="779"/>
      <c r="G8" s="779"/>
      <c r="H8" s="779"/>
    </row>
    <row r="9" spans="1:9" ht="12.75" customHeight="1" x14ac:dyDescent="0.2">
      <c r="A9" s="779"/>
      <c r="B9" s="779"/>
      <c r="C9" s="779"/>
      <c r="D9" s="779"/>
      <c r="E9" s="779"/>
      <c r="F9" s="779"/>
      <c r="G9" s="779"/>
      <c r="H9" s="779"/>
    </row>
    <row r="10" spans="1:9" ht="12.75" customHeight="1" x14ac:dyDescent="0.2">
      <c r="A10" s="779"/>
      <c r="B10" s="779"/>
      <c r="C10" s="779"/>
      <c r="D10" s="779"/>
      <c r="E10" s="779"/>
      <c r="F10" s="779"/>
      <c r="G10" s="779"/>
      <c r="H10" s="779"/>
    </row>
    <row r="11" spans="1:9" ht="12.75" customHeight="1" x14ac:dyDescent="0.2">
      <c r="A11" s="779"/>
      <c r="B11" s="779"/>
      <c r="C11" s="779"/>
      <c r="D11" s="779"/>
      <c r="E11" s="779"/>
      <c r="F11" s="779"/>
      <c r="G11" s="779"/>
      <c r="H11" s="779"/>
    </row>
    <row r="12" spans="1:9" ht="12.75" customHeight="1" x14ac:dyDescent="0.2">
      <c r="A12" s="779"/>
      <c r="B12" s="779"/>
      <c r="C12" s="779"/>
      <c r="D12" s="779"/>
      <c r="E12" s="779"/>
      <c r="F12" s="779"/>
      <c r="G12" s="779"/>
      <c r="H12" s="779"/>
    </row>
    <row r="13" spans="1:9" ht="12.75" customHeight="1" x14ac:dyDescent="0.2">
      <c r="A13" s="779"/>
      <c r="B13" s="779"/>
      <c r="C13" s="779"/>
      <c r="D13" s="779"/>
      <c r="E13" s="779"/>
      <c r="F13" s="779"/>
      <c r="G13" s="779"/>
      <c r="H13" s="779"/>
    </row>
    <row r="14" spans="1:9" ht="12.75" customHeight="1" x14ac:dyDescent="0.2">
      <c r="A14" s="779"/>
      <c r="B14" s="779"/>
      <c r="C14" s="779"/>
      <c r="D14" s="779"/>
      <c r="E14" s="779"/>
      <c r="F14" s="779"/>
      <c r="G14" s="779"/>
      <c r="H14" s="779"/>
    </row>
    <row r="15" spans="1:9" ht="12.75" customHeight="1" x14ac:dyDescent="0.2">
      <c r="A15" s="779"/>
      <c r="B15" s="779"/>
      <c r="C15" s="779"/>
      <c r="D15" s="779"/>
      <c r="E15" s="779"/>
      <c r="F15" s="779"/>
      <c r="G15" s="779"/>
      <c r="H15" s="779"/>
    </row>
    <row r="16" spans="1:9" x14ac:dyDescent="0.2">
      <c r="A16" s="779"/>
      <c r="B16" s="779"/>
      <c r="C16" s="779"/>
      <c r="D16" s="779"/>
      <c r="E16" s="779"/>
      <c r="F16" s="779"/>
      <c r="G16" s="779"/>
      <c r="H16" s="779"/>
    </row>
    <row r="17" spans="1:8" x14ac:dyDescent="0.2">
      <c r="A17" s="779"/>
      <c r="B17" s="779"/>
      <c r="C17" s="779"/>
      <c r="D17" s="779"/>
      <c r="E17" s="779"/>
      <c r="F17" s="779"/>
      <c r="G17" s="779"/>
      <c r="H17" s="779"/>
    </row>
  </sheetData>
  <sheetProtection password="C74F" sheet="1" objects="1" scenarios="1"/>
  <mergeCells count="1">
    <mergeCell ref="A7:H17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14"/>
  <sheetViews>
    <sheetView showGridLines="0" zoomScaleNormal="100" zoomScaleSheetLayoutView="100" workbookViewId="0">
      <selection sqref="A1:T1"/>
    </sheetView>
  </sheetViews>
  <sheetFormatPr baseColWidth="10" defaultRowHeight="12" x14ac:dyDescent="0.2"/>
  <cols>
    <col min="1" max="1" width="12" style="14" customWidth="1"/>
    <col min="2" max="4" width="6.125" style="14" customWidth="1"/>
    <col min="5" max="5" width="1.375" style="14" customWidth="1"/>
    <col min="6" max="8" width="6.125" style="14" customWidth="1"/>
    <col min="9" max="9" width="1.375" style="14" customWidth="1"/>
    <col min="10" max="12" width="6.125" style="14" customWidth="1"/>
    <col min="13" max="13" width="1.375" style="14" customWidth="1"/>
    <col min="14" max="16" width="6.125" style="14" customWidth="1"/>
    <col min="17" max="17" width="1.375" style="14" customWidth="1"/>
    <col min="18" max="20" width="6.125" style="14" customWidth="1"/>
    <col min="21" max="16384" width="11" style="14"/>
  </cols>
  <sheetData>
    <row r="1" spans="1:21" ht="15" x14ac:dyDescent="0.25">
      <c r="A1" s="809" t="s">
        <v>940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</row>
    <row r="2" spans="1:21" ht="15" x14ac:dyDescent="0.25">
      <c r="A2" s="810" t="s">
        <v>25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353" t="s">
        <v>612</v>
      </c>
    </row>
    <row r="3" spans="1:21" ht="15" x14ac:dyDescent="0.25">
      <c r="A3" s="810" t="s">
        <v>90</v>
      </c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</row>
    <row r="4" spans="1:21" ht="15" x14ac:dyDescent="0.25">
      <c r="A4" s="811" t="s">
        <v>91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</row>
    <row r="5" spans="1:21" ht="15" x14ac:dyDescent="0.25">
      <c r="A5" s="811" t="s">
        <v>92</v>
      </c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811"/>
      <c r="O5" s="811"/>
      <c r="P5" s="811"/>
      <c r="Q5" s="811"/>
      <c r="R5" s="811"/>
      <c r="S5" s="811"/>
      <c r="T5" s="811"/>
    </row>
    <row r="6" spans="1:21" s="103" customFormat="1" ht="17.25" customHeight="1" x14ac:dyDescent="0.25">
      <c r="A6" s="804" t="s">
        <v>30</v>
      </c>
      <c r="B6" s="808" t="s">
        <v>0</v>
      </c>
      <c r="C6" s="808"/>
      <c r="D6" s="808"/>
      <c r="E6" s="561"/>
      <c r="F6" s="808" t="s">
        <v>26</v>
      </c>
      <c r="G6" s="808"/>
      <c r="H6" s="808"/>
      <c r="I6" s="561"/>
      <c r="J6" s="808" t="s">
        <v>27</v>
      </c>
      <c r="K6" s="808"/>
      <c r="L6" s="808"/>
      <c r="M6" s="561"/>
      <c r="N6" s="808" t="s">
        <v>28</v>
      </c>
      <c r="O6" s="808"/>
      <c r="P6" s="808"/>
      <c r="Q6" s="561"/>
      <c r="R6" s="808" t="s">
        <v>29</v>
      </c>
      <c r="S6" s="808"/>
      <c r="T6" s="808"/>
    </row>
    <row r="7" spans="1:21" s="103" customFormat="1" ht="27" customHeight="1" x14ac:dyDescent="0.25">
      <c r="A7" s="804"/>
      <c r="B7" s="562" t="s">
        <v>0</v>
      </c>
      <c r="C7" s="563" t="s">
        <v>15</v>
      </c>
      <c r="D7" s="563" t="s">
        <v>16</v>
      </c>
      <c r="E7" s="564"/>
      <c r="F7" s="562" t="s">
        <v>0</v>
      </c>
      <c r="G7" s="563" t="s">
        <v>15</v>
      </c>
      <c r="H7" s="563" t="s">
        <v>16</v>
      </c>
      <c r="I7" s="564"/>
      <c r="J7" s="562" t="s">
        <v>0</v>
      </c>
      <c r="K7" s="563" t="s">
        <v>15</v>
      </c>
      <c r="L7" s="563" t="s">
        <v>16</v>
      </c>
      <c r="M7" s="564"/>
      <c r="N7" s="562" t="s">
        <v>0</v>
      </c>
      <c r="O7" s="563" t="s">
        <v>15</v>
      </c>
      <c r="P7" s="563" t="s">
        <v>16</v>
      </c>
      <c r="Q7" s="564"/>
      <c r="R7" s="562" t="s">
        <v>0</v>
      </c>
      <c r="S7" s="563" t="s">
        <v>15</v>
      </c>
      <c r="T7" s="563" t="s">
        <v>16</v>
      </c>
    </row>
    <row r="8" spans="1:21" ht="12.75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1" s="566" customFormat="1" ht="14.25" customHeight="1" x14ac:dyDescent="0.2">
      <c r="A9" s="55" t="s">
        <v>0</v>
      </c>
      <c r="B9" s="565">
        <f>SUM(B11:B13)</f>
        <v>293</v>
      </c>
      <c r="C9" s="565">
        <f>SUM(C11:C13)</f>
        <v>90</v>
      </c>
      <c r="D9" s="565">
        <f>SUM(D11:D13)</f>
        <v>203</v>
      </c>
      <c r="E9" s="565"/>
      <c r="F9" s="565">
        <f>SUM(F11:F13)</f>
        <v>50</v>
      </c>
      <c r="G9" s="565">
        <f>SUM(G11:G13)</f>
        <v>15</v>
      </c>
      <c r="H9" s="565">
        <f>SUM(H11:H13)</f>
        <v>35</v>
      </c>
      <c r="I9" s="565"/>
      <c r="J9" s="565">
        <f>SUM(J11:J13)</f>
        <v>65</v>
      </c>
      <c r="K9" s="565">
        <f>SUM(K11:K13)</f>
        <v>17</v>
      </c>
      <c r="L9" s="565">
        <f>SUM(L11:L13)</f>
        <v>48</v>
      </c>
      <c r="M9" s="565"/>
      <c r="N9" s="565">
        <f>SUM(N11:N13)</f>
        <v>85</v>
      </c>
      <c r="O9" s="565">
        <f>SUM(O11:O13)</f>
        <v>33</v>
      </c>
      <c r="P9" s="565">
        <f>SUM(P11:P13)</f>
        <v>52</v>
      </c>
      <c r="Q9" s="565"/>
      <c r="R9" s="565">
        <f>SUM(R11:R13)</f>
        <v>93</v>
      </c>
      <c r="S9" s="565">
        <f>SUM(S11:S13)</f>
        <v>25</v>
      </c>
      <c r="T9" s="565">
        <f>SUM(T11:T13)</f>
        <v>68</v>
      </c>
    </row>
    <row r="10" spans="1:21" x14ac:dyDescent="0.2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1" ht="14.25" customHeight="1" x14ac:dyDescent="0.2">
      <c r="A11" s="19" t="s">
        <v>31</v>
      </c>
      <c r="B11" s="20">
        <v>75</v>
      </c>
      <c r="C11" s="20">
        <v>27</v>
      </c>
      <c r="D11" s="20">
        <v>48</v>
      </c>
      <c r="E11" s="20"/>
      <c r="F11" s="20">
        <v>12</v>
      </c>
      <c r="G11" s="20">
        <v>4</v>
      </c>
      <c r="H11" s="20">
        <v>8</v>
      </c>
      <c r="I11" s="20"/>
      <c r="J11" s="20">
        <v>15</v>
      </c>
      <c r="K11" s="20">
        <v>5</v>
      </c>
      <c r="L11" s="20">
        <v>10</v>
      </c>
      <c r="M11" s="20"/>
      <c r="N11" s="20">
        <v>26</v>
      </c>
      <c r="O11" s="20">
        <v>10</v>
      </c>
      <c r="P11" s="20">
        <v>16</v>
      </c>
      <c r="Q11" s="20"/>
      <c r="R11" s="20">
        <v>22</v>
      </c>
      <c r="S11" s="20">
        <v>8</v>
      </c>
      <c r="T11" s="20">
        <v>14</v>
      </c>
    </row>
    <row r="12" spans="1:21" ht="14.25" customHeight="1" x14ac:dyDescent="0.2">
      <c r="A12" s="19" t="s">
        <v>32</v>
      </c>
      <c r="B12" s="20">
        <v>109</v>
      </c>
      <c r="C12" s="20">
        <v>24</v>
      </c>
      <c r="D12" s="20">
        <v>85</v>
      </c>
      <c r="E12" s="20"/>
      <c r="F12" s="20">
        <v>19</v>
      </c>
      <c r="G12" s="20">
        <v>3</v>
      </c>
      <c r="H12" s="20">
        <v>16</v>
      </c>
      <c r="I12" s="20"/>
      <c r="J12" s="20">
        <v>27</v>
      </c>
      <c r="K12" s="20">
        <v>6</v>
      </c>
      <c r="L12" s="20">
        <v>21</v>
      </c>
      <c r="M12" s="20"/>
      <c r="N12" s="20">
        <v>35</v>
      </c>
      <c r="O12" s="20">
        <v>11</v>
      </c>
      <c r="P12" s="20">
        <v>24</v>
      </c>
      <c r="Q12" s="20"/>
      <c r="R12" s="20">
        <v>28</v>
      </c>
      <c r="S12" s="20">
        <v>4</v>
      </c>
      <c r="T12" s="20">
        <v>24</v>
      </c>
    </row>
    <row r="13" spans="1:21" ht="14.25" customHeight="1" thickBot="1" x14ac:dyDescent="0.25">
      <c r="A13" s="21" t="s">
        <v>33</v>
      </c>
      <c r="B13" s="22">
        <v>109</v>
      </c>
      <c r="C13" s="22">
        <v>39</v>
      </c>
      <c r="D13" s="22">
        <v>70</v>
      </c>
      <c r="E13" s="22"/>
      <c r="F13" s="22">
        <v>19</v>
      </c>
      <c r="G13" s="22">
        <v>8</v>
      </c>
      <c r="H13" s="22">
        <v>11</v>
      </c>
      <c r="I13" s="22"/>
      <c r="J13" s="22">
        <v>23</v>
      </c>
      <c r="K13" s="22">
        <v>6</v>
      </c>
      <c r="L13" s="22">
        <v>17</v>
      </c>
      <c r="M13" s="22"/>
      <c r="N13" s="22">
        <v>24</v>
      </c>
      <c r="O13" s="22">
        <v>12</v>
      </c>
      <c r="P13" s="22">
        <v>12</v>
      </c>
      <c r="Q13" s="22"/>
      <c r="R13" s="22">
        <v>43</v>
      </c>
      <c r="S13" s="22">
        <v>13</v>
      </c>
      <c r="T13" s="22">
        <v>30</v>
      </c>
    </row>
    <row r="14" spans="1:21" ht="15" customHeight="1" x14ac:dyDescent="0.2">
      <c r="A14" s="23" t="s">
        <v>24</v>
      </c>
    </row>
  </sheetData>
  <mergeCells count="11">
    <mergeCell ref="F6:H6"/>
    <mergeCell ref="J6:L6"/>
    <mergeCell ref="N6:P6"/>
    <mergeCell ref="R6:T6"/>
    <mergeCell ref="A1:T1"/>
    <mergeCell ref="A2:T2"/>
    <mergeCell ref="A3:T3"/>
    <mergeCell ref="A4:T4"/>
    <mergeCell ref="A5:T5"/>
    <mergeCell ref="A6:A7"/>
    <mergeCell ref="B6:D6"/>
  </mergeCells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U28"/>
  <sheetViews>
    <sheetView showGridLines="0" zoomScaleNormal="100" zoomScaleSheetLayoutView="100" workbookViewId="0">
      <selection sqref="A1:T1"/>
    </sheetView>
  </sheetViews>
  <sheetFormatPr baseColWidth="10" defaultRowHeight="12" x14ac:dyDescent="0.2"/>
  <cols>
    <col min="1" max="1" width="12" style="14" customWidth="1"/>
    <col min="2" max="4" width="6.125" style="14" customWidth="1"/>
    <col min="5" max="5" width="1.375" style="14" customWidth="1"/>
    <col min="6" max="8" width="6.125" style="14" customWidth="1"/>
    <col min="9" max="9" width="1.375" style="14" customWidth="1"/>
    <col min="10" max="12" width="6.125" style="14" customWidth="1"/>
    <col min="13" max="13" width="1.375" style="14" customWidth="1"/>
    <col min="14" max="16" width="6.125" style="14" customWidth="1"/>
    <col min="17" max="17" width="1.375" style="14" customWidth="1"/>
    <col min="18" max="20" width="6.125" style="14" customWidth="1"/>
    <col min="21" max="16384" width="11" style="14"/>
  </cols>
  <sheetData>
    <row r="1" spans="1:21" ht="15" x14ac:dyDescent="0.25">
      <c r="A1" s="809" t="s">
        <v>939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</row>
    <row r="2" spans="1:21" ht="15" x14ac:dyDescent="0.25">
      <c r="A2" s="810" t="s">
        <v>25</v>
      </c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353" t="s">
        <v>612</v>
      </c>
    </row>
    <row r="3" spans="1:21" ht="15" x14ac:dyDescent="0.25">
      <c r="A3" s="810" t="s">
        <v>235</v>
      </c>
      <c r="B3" s="810"/>
      <c r="C3" s="810"/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10"/>
      <c r="P3" s="810"/>
      <c r="Q3" s="810"/>
      <c r="R3" s="810"/>
      <c r="S3" s="810"/>
      <c r="T3" s="810"/>
    </row>
    <row r="4" spans="1:21" ht="15" x14ac:dyDescent="0.25">
      <c r="A4" s="811" t="s">
        <v>91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  <c r="S4" s="811"/>
      <c r="T4" s="811"/>
    </row>
    <row r="5" spans="1:21" ht="15.75" thickBot="1" x14ac:dyDescent="0.3">
      <c r="A5" s="812" t="s">
        <v>92</v>
      </c>
      <c r="B5" s="812"/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</row>
    <row r="6" spans="1:21" s="103" customFormat="1" ht="17.25" customHeight="1" x14ac:dyDescent="0.25">
      <c r="A6" s="804" t="s">
        <v>256</v>
      </c>
      <c r="B6" s="808" t="s">
        <v>0</v>
      </c>
      <c r="C6" s="808"/>
      <c r="D6" s="808"/>
      <c r="E6" s="561"/>
      <c r="F6" s="808" t="s">
        <v>26</v>
      </c>
      <c r="G6" s="808"/>
      <c r="H6" s="808"/>
      <c r="I6" s="561"/>
      <c r="J6" s="808" t="s">
        <v>27</v>
      </c>
      <c r="K6" s="808"/>
      <c r="L6" s="808"/>
      <c r="M6" s="561"/>
      <c r="N6" s="808" t="s">
        <v>28</v>
      </c>
      <c r="O6" s="808"/>
      <c r="P6" s="808"/>
      <c r="Q6" s="561"/>
      <c r="R6" s="808" t="s">
        <v>29</v>
      </c>
      <c r="S6" s="808"/>
      <c r="T6" s="808"/>
    </row>
    <row r="7" spans="1:21" s="103" customFormat="1" ht="27" customHeight="1" x14ac:dyDescent="0.25">
      <c r="A7" s="804"/>
      <c r="B7" s="562" t="s">
        <v>0</v>
      </c>
      <c r="C7" s="563" t="s">
        <v>15</v>
      </c>
      <c r="D7" s="563" t="s">
        <v>16</v>
      </c>
      <c r="E7" s="564"/>
      <c r="F7" s="562" t="s">
        <v>0</v>
      </c>
      <c r="G7" s="563" t="s">
        <v>15</v>
      </c>
      <c r="H7" s="563" t="s">
        <v>16</v>
      </c>
      <c r="I7" s="564"/>
      <c r="J7" s="562" t="s">
        <v>0</v>
      </c>
      <c r="K7" s="563" t="s">
        <v>15</v>
      </c>
      <c r="L7" s="563" t="s">
        <v>16</v>
      </c>
      <c r="M7" s="564"/>
      <c r="N7" s="562" t="s">
        <v>0</v>
      </c>
      <c r="O7" s="563" t="s">
        <v>15</v>
      </c>
      <c r="P7" s="563" t="s">
        <v>16</v>
      </c>
      <c r="Q7" s="564"/>
      <c r="R7" s="562" t="s">
        <v>0</v>
      </c>
      <c r="S7" s="563" t="s">
        <v>15</v>
      </c>
      <c r="T7" s="563" t="s">
        <v>16</v>
      </c>
    </row>
    <row r="8" spans="1:21" ht="12.75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1" s="566" customFormat="1" ht="15" customHeight="1" x14ac:dyDescent="0.2">
      <c r="A9" s="16" t="s">
        <v>0</v>
      </c>
      <c r="B9" s="567">
        <f>SUM(B10:B25)</f>
        <v>293</v>
      </c>
      <c r="C9" s="567">
        <f t="shared" ref="C9" si="0">SUM(C10:C25)</f>
        <v>90</v>
      </c>
      <c r="D9" s="567">
        <f t="shared" ref="D9" si="1">SUM(D10:D25)</f>
        <v>203</v>
      </c>
      <c r="E9" s="567"/>
      <c r="F9" s="567">
        <f>SUM(F10:F25)</f>
        <v>50</v>
      </c>
      <c r="G9" s="567">
        <f t="shared" ref="G9:H9" si="2">SUM(G10:G25)</f>
        <v>15</v>
      </c>
      <c r="H9" s="567">
        <f t="shared" si="2"/>
        <v>35</v>
      </c>
      <c r="I9" s="567"/>
      <c r="J9" s="567">
        <f>SUM(J10:J25)</f>
        <v>65</v>
      </c>
      <c r="K9" s="567">
        <f t="shared" ref="K9" si="3">SUM(K10:K25)</f>
        <v>17</v>
      </c>
      <c r="L9" s="567">
        <f t="shared" ref="L9" si="4">SUM(L10:L25)</f>
        <v>48</v>
      </c>
      <c r="M9" s="567"/>
      <c r="N9" s="567">
        <f>SUM(N10:N25)</f>
        <v>85</v>
      </c>
      <c r="O9" s="567">
        <f t="shared" ref="O9" si="5">SUM(O10:O25)</f>
        <v>33</v>
      </c>
      <c r="P9" s="567">
        <f t="shared" ref="P9" si="6">SUM(P10:P25)</f>
        <v>52</v>
      </c>
      <c r="Q9" s="567"/>
      <c r="R9" s="567">
        <f>SUM(R10:R25)</f>
        <v>93</v>
      </c>
      <c r="S9" s="567">
        <f t="shared" ref="S9" si="7">SUM(S10:S25)</f>
        <v>25</v>
      </c>
      <c r="T9" s="567">
        <f t="shared" ref="T9" si="8">SUM(T10:T25)</f>
        <v>68</v>
      </c>
    </row>
    <row r="10" spans="1:21" ht="15" customHeight="1" x14ac:dyDescent="0.2">
      <c r="A10" s="165">
        <v>15</v>
      </c>
      <c r="B10" s="164">
        <f>+F10+J10+N10+R10</f>
        <v>4</v>
      </c>
      <c r="C10" s="164">
        <f t="shared" ref="C10:D10" si="9">+G10+K10+O10+S10</f>
        <v>1</v>
      </c>
      <c r="D10" s="164">
        <f t="shared" si="9"/>
        <v>3</v>
      </c>
      <c r="E10" s="164"/>
      <c r="F10" s="164">
        <v>0</v>
      </c>
      <c r="G10" s="164">
        <v>0</v>
      </c>
      <c r="H10" s="164">
        <v>0</v>
      </c>
      <c r="I10" s="164"/>
      <c r="J10" s="164">
        <v>1</v>
      </c>
      <c r="K10" s="164">
        <v>0</v>
      </c>
      <c r="L10" s="164">
        <v>1</v>
      </c>
      <c r="M10" s="164"/>
      <c r="N10" s="164">
        <v>2</v>
      </c>
      <c r="O10" s="164">
        <v>0</v>
      </c>
      <c r="P10" s="164">
        <v>2</v>
      </c>
      <c r="Q10" s="164"/>
      <c r="R10" s="164">
        <v>1</v>
      </c>
      <c r="S10" s="164">
        <v>1</v>
      </c>
      <c r="T10" s="164">
        <v>0</v>
      </c>
    </row>
    <row r="11" spans="1:21" ht="15" customHeight="1" x14ac:dyDescent="0.2">
      <c r="A11" s="165">
        <v>16</v>
      </c>
      <c r="B11" s="164">
        <f t="shared" ref="B11:B25" si="10">+F11+J11+N11+R11</f>
        <v>4</v>
      </c>
      <c r="C11" s="164">
        <f t="shared" ref="C11:C25" si="11">+G11+K11+O11+S11</f>
        <v>3</v>
      </c>
      <c r="D11" s="164">
        <f t="shared" ref="D11:D25" si="12">+H11+L11+P11+T11</f>
        <v>1</v>
      </c>
      <c r="E11" s="164"/>
      <c r="F11" s="164">
        <v>0</v>
      </c>
      <c r="G11" s="164">
        <v>0</v>
      </c>
      <c r="H11" s="164">
        <v>0</v>
      </c>
      <c r="I11" s="164"/>
      <c r="J11" s="164">
        <v>0</v>
      </c>
      <c r="K11" s="164">
        <v>0</v>
      </c>
      <c r="L11" s="164">
        <v>0</v>
      </c>
      <c r="M11" s="164"/>
      <c r="N11" s="164">
        <v>2</v>
      </c>
      <c r="O11" s="164">
        <v>1</v>
      </c>
      <c r="P11" s="164">
        <v>1</v>
      </c>
      <c r="Q11" s="164"/>
      <c r="R11" s="164">
        <v>2</v>
      </c>
      <c r="S11" s="164">
        <v>2</v>
      </c>
      <c r="T11" s="164">
        <v>0</v>
      </c>
    </row>
    <row r="12" spans="1:21" ht="15" customHeight="1" x14ac:dyDescent="0.2">
      <c r="A12" s="165">
        <v>17</v>
      </c>
      <c r="B12" s="164">
        <f t="shared" si="10"/>
        <v>2</v>
      </c>
      <c r="C12" s="164">
        <f t="shared" si="11"/>
        <v>1</v>
      </c>
      <c r="D12" s="164">
        <f t="shared" si="12"/>
        <v>1</v>
      </c>
      <c r="E12" s="163"/>
      <c r="F12" s="163">
        <v>0</v>
      </c>
      <c r="G12" s="163">
        <v>0</v>
      </c>
      <c r="H12" s="163">
        <v>0</v>
      </c>
      <c r="I12" s="163"/>
      <c r="J12" s="163">
        <v>0</v>
      </c>
      <c r="K12" s="163">
        <v>0</v>
      </c>
      <c r="L12" s="163">
        <v>0</v>
      </c>
      <c r="M12" s="163"/>
      <c r="N12" s="163">
        <v>1</v>
      </c>
      <c r="O12" s="163">
        <v>1</v>
      </c>
      <c r="P12" s="163">
        <v>0</v>
      </c>
      <c r="Q12" s="163"/>
      <c r="R12" s="163">
        <v>1</v>
      </c>
      <c r="S12" s="163">
        <v>0</v>
      </c>
      <c r="T12" s="163">
        <v>1</v>
      </c>
    </row>
    <row r="13" spans="1:21" ht="15" customHeight="1" x14ac:dyDescent="0.2">
      <c r="A13" s="165">
        <v>18</v>
      </c>
      <c r="B13" s="164">
        <f t="shared" si="10"/>
        <v>2</v>
      </c>
      <c r="C13" s="164">
        <f t="shared" si="11"/>
        <v>1</v>
      </c>
      <c r="D13" s="164">
        <f t="shared" si="12"/>
        <v>1</v>
      </c>
      <c r="E13" s="163"/>
      <c r="F13" s="163">
        <v>0</v>
      </c>
      <c r="G13" s="163">
        <v>0</v>
      </c>
      <c r="H13" s="163">
        <v>0</v>
      </c>
      <c r="I13" s="163"/>
      <c r="J13" s="163">
        <v>0</v>
      </c>
      <c r="K13" s="163">
        <v>0</v>
      </c>
      <c r="L13" s="163">
        <v>0</v>
      </c>
      <c r="M13" s="163"/>
      <c r="N13" s="163">
        <v>1</v>
      </c>
      <c r="O13" s="163">
        <v>0</v>
      </c>
      <c r="P13" s="163">
        <v>1</v>
      </c>
      <c r="Q13" s="163"/>
      <c r="R13" s="163">
        <v>1</v>
      </c>
      <c r="S13" s="163">
        <v>1</v>
      </c>
      <c r="T13" s="163">
        <v>0</v>
      </c>
    </row>
    <row r="14" spans="1:21" ht="15" customHeight="1" x14ac:dyDescent="0.2">
      <c r="A14" s="165">
        <v>19</v>
      </c>
      <c r="B14" s="164">
        <f t="shared" si="10"/>
        <v>4</v>
      </c>
      <c r="C14" s="164">
        <f t="shared" si="11"/>
        <v>3</v>
      </c>
      <c r="D14" s="164">
        <f t="shared" si="12"/>
        <v>1</v>
      </c>
      <c r="E14" s="163"/>
      <c r="F14" s="163">
        <v>0</v>
      </c>
      <c r="G14" s="163">
        <v>0</v>
      </c>
      <c r="H14" s="163">
        <v>0</v>
      </c>
      <c r="I14" s="163"/>
      <c r="J14" s="163">
        <v>1</v>
      </c>
      <c r="K14" s="163">
        <v>0</v>
      </c>
      <c r="L14" s="163">
        <v>1</v>
      </c>
      <c r="M14" s="163"/>
      <c r="N14" s="163">
        <v>3</v>
      </c>
      <c r="O14" s="163">
        <v>3</v>
      </c>
      <c r="P14" s="163">
        <v>0</v>
      </c>
      <c r="Q14" s="163"/>
      <c r="R14" s="163">
        <v>0</v>
      </c>
      <c r="S14" s="163">
        <v>0</v>
      </c>
      <c r="T14" s="163">
        <v>0</v>
      </c>
    </row>
    <row r="15" spans="1:21" ht="15" customHeight="1" x14ac:dyDescent="0.2">
      <c r="A15" s="165">
        <v>20</v>
      </c>
      <c r="B15" s="164">
        <f t="shared" si="10"/>
        <v>2</v>
      </c>
      <c r="C15" s="164">
        <f t="shared" si="11"/>
        <v>1</v>
      </c>
      <c r="D15" s="164">
        <f t="shared" si="12"/>
        <v>1</v>
      </c>
      <c r="E15" s="163"/>
      <c r="F15" s="163">
        <v>1</v>
      </c>
      <c r="G15" s="163">
        <v>0</v>
      </c>
      <c r="H15" s="163">
        <v>1</v>
      </c>
      <c r="I15" s="163"/>
      <c r="J15" s="163">
        <v>0</v>
      </c>
      <c r="K15" s="163">
        <v>0</v>
      </c>
      <c r="L15" s="163">
        <v>0</v>
      </c>
      <c r="M15" s="163"/>
      <c r="N15" s="163">
        <v>1</v>
      </c>
      <c r="O15" s="163">
        <v>1</v>
      </c>
      <c r="P15" s="163">
        <v>0</v>
      </c>
      <c r="Q15" s="163"/>
      <c r="R15" s="163">
        <v>0</v>
      </c>
      <c r="S15" s="163">
        <v>0</v>
      </c>
      <c r="T15" s="163">
        <v>0</v>
      </c>
    </row>
    <row r="16" spans="1:21" ht="15" customHeight="1" x14ac:dyDescent="0.2">
      <c r="A16" s="165">
        <v>21</v>
      </c>
      <c r="B16" s="164">
        <f t="shared" si="10"/>
        <v>3</v>
      </c>
      <c r="C16" s="164">
        <f t="shared" si="11"/>
        <v>2</v>
      </c>
      <c r="D16" s="164">
        <f t="shared" si="12"/>
        <v>1</v>
      </c>
      <c r="F16" s="14">
        <v>0</v>
      </c>
      <c r="G16" s="14">
        <v>0</v>
      </c>
      <c r="H16" s="14">
        <v>0</v>
      </c>
      <c r="J16" s="14">
        <v>1</v>
      </c>
      <c r="K16" s="14">
        <v>0</v>
      </c>
      <c r="L16" s="14">
        <v>1</v>
      </c>
      <c r="N16" s="14">
        <v>1</v>
      </c>
      <c r="O16" s="14">
        <v>1</v>
      </c>
      <c r="P16" s="14">
        <v>0</v>
      </c>
      <c r="R16" s="14">
        <v>1</v>
      </c>
      <c r="S16" s="14">
        <v>1</v>
      </c>
      <c r="T16" s="14">
        <v>0</v>
      </c>
    </row>
    <row r="17" spans="1:20" ht="15" customHeight="1" x14ac:dyDescent="0.2">
      <c r="A17" s="165">
        <v>22</v>
      </c>
      <c r="B17" s="164">
        <f t="shared" si="10"/>
        <v>2</v>
      </c>
      <c r="C17" s="164">
        <f t="shared" si="11"/>
        <v>1</v>
      </c>
      <c r="D17" s="164">
        <f t="shared" si="12"/>
        <v>1</v>
      </c>
      <c r="F17" s="14">
        <v>0</v>
      </c>
      <c r="G17" s="14">
        <v>0</v>
      </c>
      <c r="H17" s="14">
        <v>0</v>
      </c>
      <c r="J17" s="14">
        <v>0</v>
      </c>
      <c r="K17" s="14">
        <v>0</v>
      </c>
      <c r="L17" s="14">
        <v>0</v>
      </c>
      <c r="N17" s="14">
        <v>2</v>
      </c>
      <c r="O17" s="14">
        <v>1</v>
      </c>
      <c r="P17" s="14">
        <v>1</v>
      </c>
      <c r="R17" s="14">
        <v>0</v>
      </c>
      <c r="S17" s="14">
        <v>0</v>
      </c>
      <c r="T17" s="14">
        <v>0</v>
      </c>
    </row>
    <row r="18" spans="1:20" ht="15" customHeight="1" x14ac:dyDescent="0.2">
      <c r="A18" s="165">
        <v>23</v>
      </c>
      <c r="B18" s="164">
        <f t="shared" si="10"/>
        <v>5</v>
      </c>
      <c r="C18" s="164">
        <f t="shared" si="11"/>
        <v>4</v>
      </c>
      <c r="D18" s="164">
        <f t="shared" si="12"/>
        <v>1</v>
      </c>
      <c r="F18" s="14">
        <v>0</v>
      </c>
      <c r="G18" s="14">
        <v>0</v>
      </c>
      <c r="H18" s="14">
        <v>0</v>
      </c>
      <c r="J18" s="14">
        <v>2</v>
      </c>
      <c r="K18" s="14">
        <v>2</v>
      </c>
      <c r="L18" s="14">
        <v>0</v>
      </c>
      <c r="N18" s="14">
        <v>2</v>
      </c>
      <c r="O18" s="14">
        <v>1</v>
      </c>
      <c r="P18" s="14">
        <v>1</v>
      </c>
      <c r="R18" s="14">
        <v>1</v>
      </c>
      <c r="S18" s="14">
        <v>1</v>
      </c>
      <c r="T18" s="14">
        <v>0</v>
      </c>
    </row>
    <row r="19" spans="1:20" ht="15" customHeight="1" x14ac:dyDescent="0.2">
      <c r="A19" s="165">
        <v>24</v>
      </c>
      <c r="B19" s="164">
        <f t="shared" si="10"/>
        <v>3</v>
      </c>
      <c r="C19" s="164">
        <f t="shared" si="11"/>
        <v>1</v>
      </c>
      <c r="D19" s="164">
        <f t="shared" si="12"/>
        <v>2</v>
      </c>
      <c r="F19" s="14">
        <v>0</v>
      </c>
      <c r="G19" s="14">
        <v>0</v>
      </c>
      <c r="H19" s="14">
        <v>0</v>
      </c>
      <c r="J19" s="14">
        <v>1</v>
      </c>
      <c r="K19" s="14">
        <v>1</v>
      </c>
      <c r="L19" s="14">
        <v>0</v>
      </c>
      <c r="N19" s="14">
        <v>0</v>
      </c>
      <c r="O19" s="14">
        <v>0</v>
      </c>
      <c r="P19" s="14">
        <v>0</v>
      </c>
      <c r="R19" s="14">
        <v>2</v>
      </c>
      <c r="S19" s="14">
        <v>0</v>
      </c>
      <c r="T19" s="14">
        <v>2</v>
      </c>
    </row>
    <row r="20" spans="1:20" ht="15" customHeight="1" x14ac:dyDescent="0.2">
      <c r="A20" s="165" t="s">
        <v>236</v>
      </c>
      <c r="B20" s="164">
        <f t="shared" si="10"/>
        <v>36</v>
      </c>
      <c r="C20" s="164">
        <f t="shared" si="11"/>
        <v>13</v>
      </c>
      <c r="D20" s="164">
        <f t="shared" si="12"/>
        <v>23</v>
      </c>
      <c r="F20" s="14">
        <v>8</v>
      </c>
      <c r="G20" s="14">
        <v>2</v>
      </c>
      <c r="H20" s="14">
        <v>6</v>
      </c>
      <c r="J20" s="14">
        <v>8</v>
      </c>
      <c r="K20" s="14">
        <v>4</v>
      </c>
      <c r="L20" s="14">
        <v>4</v>
      </c>
      <c r="N20" s="14">
        <v>6</v>
      </c>
      <c r="O20" s="14">
        <v>4</v>
      </c>
      <c r="P20" s="14">
        <v>2</v>
      </c>
      <c r="R20" s="14">
        <v>14</v>
      </c>
      <c r="S20" s="14">
        <v>3</v>
      </c>
      <c r="T20" s="14">
        <v>11</v>
      </c>
    </row>
    <row r="21" spans="1:20" ht="15" customHeight="1" x14ac:dyDescent="0.2">
      <c r="A21" s="165" t="s">
        <v>237</v>
      </c>
      <c r="B21" s="164">
        <f t="shared" si="10"/>
        <v>39</v>
      </c>
      <c r="C21" s="164">
        <f t="shared" si="11"/>
        <v>12</v>
      </c>
      <c r="D21" s="164">
        <f t="shared" si="12"/>
        <v>27</v>
      </c>
      <c r="F21" s="14">
        <v>4</v>
      </c>
      <c r="G21" s="14">
        <v>1</v>
      </c>
      <c r="H21" s="14">
        <v>3</v>
      </c>
      <c r="J21" s="14">
        <v>9</v>
      </c>
      <c r="K21" s="14">
        <v>2</v>
      </c>
      <c r="L21" s="14">
        <v>7</v>
      </c>
      <c r="N21" s="14">
        <v>11</v>
      </c>
      <c r="O21" s="14">
        <v>5</v>
      </c>
      <c r="P21" s="14">
        <v>6</v>
      </c>
      <c r="R21" s="14">
        <v>15</v>
      </c>
      <c r="S21" s="14">
        <v>4</v>
      </c>
      <c r="T21" s="14">
        <v>11</v>
      </c>
    </row>
    <row r="22" spans="1:20" ht="15" customHeight="1" x14ac:dyDescent="0.2">
      <c r="A22" s="165" t="s">
        <v>238</v>
      </c>
      <c r="B22" s="164">
        <f t="shared" si="10"/>
        <v>43</v>
      </c>
      <c r="C22" s="164">
        <f t="shared" si="11"/>
        <v>7</v>
      </c>
      <c r="D22" s="164">
        <f t="shared" si="12"/>
        <v>36</v>
      </c>
      <c r="F22" s="14">
        <v>6</v>
      </c>
      <c r="G22" s="14">
        <v>1</v>
      </c>
      <c r="H22" s="14">
        <v>5</v>
      </c>
      <c r="J22" s="14">
        <v>7</v>
      </c>
      <c r="K22" s="14">
        <v>0</v>
      </c>
      <c r="L22" s="14">
        <v>7</v>
      </c>
      <c r="N22" s="14">
        <v>17</v>
      </c>
      <c r="O22" s="14">
        <v>3</v>
      </c>
      <c r="P22" s="14">
        <v>14</v>
      </c>
      <c r="R22" s="14">
        <v>13</v>
      </c>
      <c r="S22" s="14">
        <v>3</v>
      </c>
      <c r="T22" s="14">
        <v>10</v>
      </c>
    </row>
    <row r="23" spans="1:20" ht="15" customHeight="1" x14ac:dyDescent="0.2">
      <c r="A23" s="165" t="s">
        <v>239</v>
      </c>
      <c r="B23" s="164">
        <f t="shared" si="10"/>
        <v>55</v>
      </c>
      <c r="C23" s="164">
        <f t="shared" si="11"/>
        <v>17</v>
      </c>
      <c r="D23" s="164">
        <f t="shared" si="12"/>
        <v>38</v>
      </c>
      <c r="F23" s="14">
        <v>11</v>
      </c>
      <c r="G23" s="14">
        <v>3</v>
      </c>
      <c r="H23" s="14">
        <v>8</v>
      </c>
      <c r="J23" s="14">
        <v>11</v>
      </c>
      <c r="K23" s="14">
        <v>2</v>
      </c>
      <c r="L23" s="14">
        <v>9</v>
      </c>
      <c r="N23" s="14">
        <v>15</v>
      </c>
      <c r="O23" s="14">
        <v>4</v>
      </c>
      <c r="P23" s="14">
        <v>11</v>
      </c>
      <c r="R23" s="14">
        <v>18</v>
      </c>
      <c r="S23" s="14">
        <v>8</v>
      </c>
      <c r="T23" s="14">
        <v>10</v>
      </c>
    </row>
    <row r="24" spans="1:20" ht="15" customHeight="1" x14ac:dyDescent="0.2">
      <c r="A24" s="165" t="s">
        <v>240</v>
      </c>
      <c r="B24" s="164">
        <f t="shared" si="10"/>
        <v>35</v>
      </c>
      <c r="C24" s="164">
        <f t="shared" si="11"/>
        <v>7</v>
      </c>
      <c r="D24" s="164">
        <f t="shared" si="12"/>
        <v>28</v>
      </c>
      <c r="F24" s="14">
        <v>7</v>
      </c>
      <c r="G24" s="14">
        <v>1</v>
      </c>
      <c r="H24" s="14">
        <v>6</v>
      </c>
      <c r="J24" s="14">
        <v>7</v>
      </c>
      <c r="K24" s="14">
        <v>2</v>
      </c>
      <c r="L24" s="14">
        <v>5</v>
      </c>
      <c r="N24" s="14">
        <v>11</v>
      </c>
      <c r="O24" s="14">
        <v>4</v>
      </c>
      <c r="P24" s="14">
        <v>7</v>
      </c>
      <c r="R24" s="14">
        <v>10</v>
      </c>
      <c r="S24" s="14">
        <v>0</v>
      </c>
      <c r="T24" s="14">
        <v>10</v>
      </c>
    </row>
    <row r="25" spans="1:20" ht="15" customHeight="1" thickBot="1" x14ac:dyDescent="0.25">
      <c r="A25" s="166" t="s">
        <v>241</v>
      </c>
      <c r="B25" s="164">
        <f t="shared" si="10"/>
        <v>54</v>
      </c>
      <c r="C25" s="164">
        <f t="shared" si="11"/>
        <v>16</v>
      </c>
      <c r="D25" s="164">
        <f t="shared" si="12"/>
        <v>38</v>
      </c>
      <c r="E25" s="167"/>
      <c r="F25" s="167">
        <v>13</v>
      </c>
      <c r="G25" s="167">
        <v>7</v>
      </c>
      <c r="H25" s="167">
        <v>6</v>
      </c>
      <c r="I25" s="167"/>
      <c r="J25" s="167">
        <v>17</v>
      </c>
      <c r="K25" s="167">
        <v>4</v>
      </c>
      <c r="L25" s="167">
        <v>13</v>
      </c>
      <c r="M25" s="167"/>
      <c r="N25" s="167">
        <v>10</v>
      </c>
      <c r="O25" s="167">
        <v>4</v>
      </c>
      <c r="P25" s="167">
        <v>6</v>
      </c>
      <c r="Q25" s="167"/>
      <c r="R25" s="167">
        <v>14</v>
      </c>
      <c r="S25" s="167">
        <v>1</v>
      </c>
      <c r="T25" s="167">
        <v>13</v>
      </c>
    </row>
    <row r="26" spans="1:20" ht="15" customHeight="1" x14ac:dyDescent="0.2">
      <c r="A26" s="802" t="s">
        <v>489</v>
      </c>
      <c r="B26" s="802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</row>
    <row r="27" spans="1:20" ht="15" customHeight="1" x14ac:dyDescent="0.2">
      <c r="A27" s="803"/>
      <c r="B27" s="803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</row>
    <row r="28" spans="1:20" ht="15" customHeight="1" x14ac:dyDescent="0.2">
      <c r="A28" s="23" t="s">
        <v>24</v>
      </c>
    </row>
  </sheetData>
  <mergeCells count="12">
    <mergeCell ref="A1:T1"/>
    <mergeCell ref="A2:T2"/>
    <mergeCell ref="A3:T3"/>
    <mergeCell ref="A4:T4"/>
    <mergeCell ref="A5:T5"/>
    <mergeCell ref="A26:T27"/>
    <mergeCell ref="A6:A7"/>
    <mergeCell ref="F6:H6"/>
    <mergeCell ref="J6:L6"/>
    <mergeCell ref="N6:P6"/>
    <mergeCell ref="R6:T6"/>
    <mergeCell ref="B6:D6"/>
  </mergeCells>
  <hyperlinks>
    <hyperlink ref="U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615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2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.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</row>
    <row r="5" spans="1:29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597</v>
      </c>
      <c r="G5" s="795"/>
      <c r="H5" s="795"/>
      <c r="I5" s="511"/>
      <c r="J5" s="795" t="s">
        <v>598</v>
      </c>
      <c r="K5" s="795"/>
      <c r="L5" s="795"/>
      <c r="M5" s="511"/>
      <c r="N5" s="795" t="s">
        <v>599</v>
      </c>
      <c r="O5" s="795"/>
      <c r="P5" s="795"/>
      <c r="Q5" s="511"/>
      <c r="R5" s="795" t="s">
        <v>600</v>
      </c>
      <c r="S5" s="795"/>
      <c r="T5" s="795"/>
      <c r="U5" s="511"/>
      <c r="V5" s="795" t="s">
        <v>601</v>
      </c>
      <c r="W5" s="795"/>
      <c r="X5" s="795"/>
      <c r="Y5" s="511"/>
      <c r="Z5" s="795" t="s">
        <v>602</v>
      </c>
      <c r="AA5" s="795"/>
      <c r="AB5" s="795"/>
    </row>
    <row r="6" spans="1:29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514"/>
      <c r="R6" s="513" t="s">
        <v>0</v>
      </c>
      <c r="S6" s="513" t="s">
        <v>15</v>
      </c>
      <c r="T6" s="513" t="s">
        <v>16</v>
      </c>
      <c r="U6" s="514"/>
      <c r="V6" s="513" t="s">
        <v>0</v>
      </c>
      <c r="W6" s="513" t="s">
        <v>15</v>
      </c>
      <c r="X6" s="513" t="s">
        <v>16</v>
      </c>
      <c r="Y6" s="514"/>
      <c r="Z6" s="513" t="s">
        <v>0</v>
      </c>
      <c r="AA6" s="513" t="s">
        <v>15</v>
      </c>
      <c r="AB6" s="513" t="s">
        <v>16</v>
      </c>
    </row>
    <row r="7" spans="1:29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</row>
    <row r="8" spans="1:29" s="555" customFormat="1" x14ac:dyDescent="0.2">
      <c r="A8" s="173" t="s">
        <v>0</v>
      </c>
      <c r="B8" s="554">
        <f>SUM(B9:B11)</f>
        <v>411532</v>
      </c>
      <c r="C8" s="554">
        <f t="shared" ref="C8:D8" si="0">SUM(C9:C11)</f>
        <v>202285</v>
      </c>
      <c r="D8" s="554">
        <f t="shared" si="0"/>
        <v>209247</v>
      </c>
      <c r="E8" s="554"/>
      <c r="F8" s="554">
        <f>SUM(F9:F11)</f>
        <v>78728</v>
      </c>
      <c r="G8" s="554">
        <f t="shared" ref="G8:H8" si="1">SUM(G9:G11)</f>
        <v>39709</v>
      </c>
      <c r="H8" s="554">
        <f t="shared" si="1"/>
        <v>39019</v>
      </c>
      <c r="I8" s="554"/>
      <c r="J8" s="554">
        <f t="shared" ref="J8:L8" si="2">SUM(J9:J11)</f>
        <v>79434</v>
      </c>
      <c r="K8" s="554">
        <f t="shared" si="2"/>
        <v>40510</v>
      </c>
      <c r="L8" s="554">
        <f t="shared" si="2"/>
        <v>38924</v>
      </c>
      <c r="M8" s="554"/>
      <c r="N8" s="554">
        <f t="shared" ref="N8:P8" si="3">SUM(N9:N11)</f>
        <v>73651</v>
      </c>
      <c r="O8" s="554">
        <f t="shared" si="3"/>
        <v>36895</v>
      </c>
      <c r="P8" s="554">
        <f t="shared" si="3"/>
        <v>36756</v>
      </c>
      <c r="Q8" s="554"/>
      <c r="R8" s="554">
        <f t="shared" ref="R8:T8" si="4">SUM(R9:R11)</f>
        <v>83585</v>
      </c>
      <c r="S8" s="554">
        <f t="shared" si="4"/>
        <v>39930</v>
      </c>
      <c r="T8" s="554">
        <f t="shared" si="4"/>
        <v>43655</v>
      </c>
      <c r="U8" s="554"/>
      <c r="V8" s="554">
        <f t="shared" ref="V8:X8" si="5">SUM(V9:V11)</f>
        <v>75857</v>
      </c>
      <c r="W8" s="554">
        <f t="shared" si="5"/>
        <v>36199</v>
      </c>
      <c r="X8" s="554">
        <f t="shared" si="5"/>
        <v>39658</v>
      </c>
      <c r="Y8" s="554"/>
      <c r="Z8" s="554">
        <f t="shared" ref="Z8:AA8" si="6">SUM(Z9:Z11)</f>
        <v>20277</v>
      </c>
      <c r="AA8" s="554">
        <f t="shared" si="6"/>
        <v>9042</v>
      </c>
      <c r="AB8" s="554">
        <f>SUM(AB9:AB11)</f>
        <v>11235</v>
      </c>
    </row>
    <row r="9" spans="1:29" x14ac:dyDescent="0.2">
      <c r="A9" s="184" t="s">
        <v>1</v>
      </c>
      <c r="B9" s="517">
        <f>+F9+J9+N9+R9+V9+Z9</f>
        <v>371919</v>
      </c>
      <c r="C9" s="517">
        <f>+G9+K9+O9+S9+W9+AA9</f>
        <v>182247</v>
      </c>
      <c r="D9" s="517">
        <f>+B9-C9</f>
        <v>189672</v>
      </c>
      <c r="E9" s="516"/>
      <c r="F9" s="516">
        <f>+F14+F19</f>
        <v>70761</v>
      </c>
      <c r="G9" s="516">
        <f t="shared" ref="G9:H9" si="7">+G14+G19</f>
        <v>35681</v>
      </c>
      <c r="H9" s="516">
        <f t="shared" si="7"/>
        <v>35080</v>
      </c>
      <c r="I9" s="516"/>
      <c r="J9" s="516">
        <f>+J14+J19</f>
        <v>71795</v>
      </c>
      <c r="K9" s="516">
        <f t="shared" ref="K9:L9" si="8">+K14+K19</f>
        <v>36639</v>
      </c>
      <c r="L9" s="516">
        <f t="shared" si="8"/>
        <v>35156</v>
      </c>
      <c r="M9" s="516"/>
      <c r="N9" s="516">
        <f>+N14+N19</f>
        <v>66131</v>
      </c>
      <c r="O9" s="516">
        <f t="shared" ref="O9:P9" si="9">+O14+O19</f>
        <v>33076</v>
      </c>
      <c r="P9" s="516">
        <f t="shared" si="9"/>
        <v>33055</v>
      </c>
      <c r="Q9" s="516"/>
      <c r="R9" s="516">
        <f>+R14+R19</f>
        <v>75927</v>
      </c>
      <c r="S9" s="516">
        <f t="shared" ref="S9:T9" si="10">+S14+S19</f>
        <v>36034</v>
      </c>
      <c r="T9" s="516">
        <f t="shared" si="10"/>
        <v>39893</v>
      </c>
      <c r="U9" s="516"/>
      <c r="V9" s="516">
        <f>+V14+V19</f>
        <v>68325</v>
      </c>
      <c r="W9" s="516">
        <f t="shared" ref="W9:X9" si="11">+W14+W19</f>
        <v>32432</v>
      </c>
      <c r="X9" s="516">
        <f t="shared" si="11"/>
        <v>35893</v>
      </c>
      <c r="Y9" s="516"/>
      <c r="Z9" s="516">
        <f>+Z14+Z19</f>
        <v>18980</v>
      </c>
      <c r="AA9" s="516">
        <f t="shared" ref="AA9:AB9" si="12">+AA14+AA19</f>
        <v>8385</v>
      </c>
      <c r="AB9" s="516">
        <f t="shared" si="12"/>
        <v>10595</v>
      </c>
    </row>
    <row r="10" spans="1:29" x14ac:dyDescent="0.2">
      <c r="A10" s="184" t="s">
        <v>2</v>
      </c>
      <c r="B10" s="517">
        <f t="shared" ref="B10:C11" si="13">+F10+J10+N10+R10+V10+Z10</f>
        <v>27255</v>
      </c>
      <c r="C10" s="517">
        <f t="shared" si="13"/>
        <v>13794</v>
      </c>
      <c r="D10" s="517">
        <f t="shared" ref="D10:D11" si="14">+B10-C10</f>
        <v>13461</v>
      </c>
      <c r="E10" s="516"/>
      <c r="F10" s="516">
        <f t="shared" ref="F10:H10" si="15">+F15+F20</f>
        <v>5599</v>
      </c>
      <c r="G10" s="516">
        <f t="shared" si="15"/>
        <v>2838</v>
      </c>
      <c r="H10" s="516">
        <f t="shared" si="15"/>
        <v>2761</v>
      </c>
      <c r="I10" s="516"/>
      <c r="J10" s="516">
        <f t="shared" ref="J10:AB10" si="16">+J15+J20</f>
        <v>5321</v>
      </c>
      <c r="K10" s="516">
        <f t="shared" si="16"/>
        <v>2682</v>
      </c>
      <c r="L10" s="516">
        <f t="shared" si="16"/>
        <v>2639</v>
      </c>
      <c r="M10" s="516"/>
      <c r="N10" s="516">
        <f t="shared" si="16"/>
        <v>5329</v>
      </c>
      <c r="O10" s="516">
        <f t="shared" si="16"/>
        <v>2734</v>
      </c>
      <c r="P10" s="516">
        <f t="shared" si="16"/>
        <v>2595</v>
      </c>
      <c r="Q10" s="516"/>
      <c r="R10" s="516">
        <f t="shared" ref="R10:T10" si="17">+R15+R20</f>
        <v>5091</v>
      </c>
      <c r="S10" s="516">
        <f t="shared" si="17"/>
        <v>2580</v>
      </c>
      <c r="T10" s="516">
        <f t="shared" si="17"/>
        <v>2511</v>
      </c>
      <c r="U10" s="516"/>
      <c r="V10" s="516">
        <f t="shared" si="16"/>
        <v>5247</v>
      </c>
      <c r="W10" s="516">
        <f t="shared" si="16"/>
        <v>2636</v>
      </c>
      <c r="X10" s="516">
        <f t="shared" si="16"/>
        <v>2611</v>
      </c>
      <c r="Y10" s="516"/>
      <c r="Z10" s="516">
        <f t="shared" si="16"/>
        <v>668</v>
      </c>
      <c r="AA10" s="516">
        <f t="shared" si="16"/>
        <v>324</v>
      </c>
      <c r="AB10" s="516">
        <f t="shared" si="16"/>
        <v>344</v>
      </c>
    </row>
    <row r="11" spans="1:29" x14ac:dyDescent="0.2">
      <c r="A11" s="184" t="s">
        <v>211</v>
      </c>
      <c r="B11" s="517">
        <f t="shared" si="13"/>
        <v>12358</v>
      </c>
      <c r="C11" s="517">
        <f t="shared" si="13"/>
        <v>6244</v>
      </c>
      <c r="D11" s="517">
        <f t="shared" si="14"/>
        <v>6114</v>
      </c>
      <c r="E11" s="516"/>
      <c r="F11" s="516">
        <f>+F16</f>
        <v>2368</v>
      </c>
      <c r="G11" s="516">
        <f t="shared" ref="G11:H11" si="18">+G16</f>
        <v>1190</v>
      </c>
      <c r="H11" s="516">
        <f t="shared" si="18"/>
        <v>1178</v>
      </c>
      <c r="I11" s="516"/>
      <c r="J11" s="516">
        <f>+J16</f>
        <v>2318</v>
      </c>
      <c r="K11" s="516">
        <f t="shared" ref="K11:L11" si="19">+K16</f>
        <v>1189</v>
      </c>
      <c r="L11" s="516">
        <f t="shared" si="19"/>
        <v>1129</v>
      </c>
      <c r="M11" s="516"/>
      <c r="N11" s="516">
        <f>+N16</f>
        <v>2191</v>
      </c>
      <c r="O11" s="516">
        <f t="shared" ref="O11:P11" si="20">+O16</f>
        <v>1085</v>
      </c>
      <c r="P11" s="516">
        <f t="shared" si="20"/>
        <v>1106</v>
      </c>
      <c r="Q11" s="516"/>
      <c r="R11" s="516">
        <f>+R16</f>
        <v>2567</v>
      </c>
      <c r="S11" s="516">
        <f t="shared" ref="S11:T11" si="21">+S16</f>
        <v>1316</v>
      </c>
      <c r="T11" s="516">
        <f t="shared" si="21"/>
        <v>1251</v>
      </c>
      <c r="U11" s="516"/>
      <c r="V11" s="516">
        <f>+V16</f>
        <v>2285</v>
      </c>
      <c r="W11" s="516">
        <f t="shared" ref="W11:X11" si="22">+W16</f>
        <v>1131</v>
      </c>
      <c r="X11" s="516">
        <f t="shared" si="22"/>
        <v>1154</v>
      </c>
      <c r="Y11" s="516"/>
      <c r="Z11" s="516">
        <f>+Z16</f>
        <v>629</v>
      </c>
      <c r="AA11" s="516">
        <f t="shared" ref="AA11:AB11" si="23">+AA16</f>
        <v>333</v>
      </c>
      <c r="AB11" s="516">
        <f t="shared" si="23"/>
        <v>296</v>
      </c>
    </row>
    <row r="12" spans="1:29" x14ac:dyDescent="0.2"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9" s="555" customFormat="1" x14ac:dyDescent="0.2">
      <c r="A13" s="173" t="s">
        <v>214</v>
      </c>
      <c r="B13" s="554">
        <f>SUM(B14:B16)</f>
        <v>309898</v>
      </c>
      <c r="C13" s="554">
        <f t="shared" ref="C13:D13" si="24">SUM(C14:C16)</f>
        <v>151964</v>
      </c>
      <c r="D13" s="554">
        <f t="shared" si="24"/>
        <v>157934</v>
      </c>
      <c r="E13" s="554"/>
      <c r="F13" s="554">
        <f>SUM(F14:F16)</f>
        <v>58509</v>
      </c>
      <c r="G13" s="554">
        <f t="shared" ref="G13:H13" si="25">SUM(G14:G16)</f>
        <v>29519</v>
      </c>
      <c r="H13" s="554">
        <f t="shared" si="25"/>
        <v>28990</v>
      </c>
      <c r="I13" s="554"/>
      <c r="J13" s="554">
        <f>SUM(J14:J16)</f>
        <v>59245</v>
      </c>
      <c r="K13" s="554">
        <f t="shared" ref="K13:L13" si="26">SUM(K14:K16)</f>
        <v>30161</v>
      </c>
      <c r="L13" s="554">
        <f t="shared" si="26"/>
        <v>29084</v>
      </c>
      <c r="M13" s="554"/>
      <c r="N13" s="554">
        <f>SUM(N14:N16)</f>
        <v>55473</v>
      </c>
      <c r="O13" s="554">
        <f t="shared" ref="O13:P13" si="27">SUM(O14:O16)</f>
        <v>27823</v>
      </c>
      <c r="P13" s="554">
        <f t="shared" si="27"/>
        <v>27650</v>
      </c>
      <c r="Q13" s="554"/>
      <c r="R13" s="554">
        <f>SUM(R14:R16)</f>
        <v>63467</v>
      </c>
      <c r="S13" s="554">
        <f t="shared" ref="S13:T13" si="28">SUM(S14:S16)</f>
        <v>30151</v>
      </c>
      <c r="T13" s="554">
        <f t="shared" si="28"/>
        <v>33316</v>
      </c>
      <c r="U13" s="554"/>
      <c r="V13" s="554">
        <f>SUM(V14:V16)</f>
        <v>58260</v>
      </c>
      <c r="W13" s="554">
        <f t="shared" ref="W13:X13" si="29">SUM(W14:W16)</f>
        <v>27713</v>
      </c>
      <c r="X13" s="554">
        <f t="shared" si="29"/>
        <v>30547</v>
      </c>
      <c r="Y13" s="554"/>
      <c r="Z13" s="554">
        <f>SUM(Z14:Z16)</f>
        <v>14944</v>
      </c>
      <c r="AA13" s="554">
        <f t="shared" ref="AA13:AB13" si="30">SUM(AA14:AA16)</f>
        <v>6597</v>
      </c>
      <c r="AB13" s="554">
        <f t="shared" si="30"/>
        <v>8347</v>
      </c>
    </row>
    <row r="14" spans="1:29" x14ac:dyDescent="0.2">
      <c r="A14" s="184" t="s">
        <v>1</v>
      </c>
      <c r="B14" s="517">
        <f>+F14+J14+N14+R14+V14+Z14</f>
        <v>271071</v>
      </c>
      <c r="C14" s="517">
        <f>+G14+K14+O14+S14+W14+AA14</f>
        <v>132295</v>
      </c>
      <c r="D14" s="517">
        <f t="shared" ref="D14:D16" si="31">+B14-C14</f>
        <v>138776</v>
      </c>
      <c r="E14" s="518"/>
      <c r="F14" s="518">
        <v>50727</v>
      </c>
      <c r="G14" s="518">
        <v>25592</v>
      </c>
      <c r="H14" s="518">
        <v>25135</v>
      </c>
      <c r="I14" s="518"/>
      <c r="J14" s="516">
        <v>51781</v>
      </c>
      <c r="K14" s="516">
        <v>26366</v>
      </c>
      <c r="L14" s="516">
        <v>25415</v>
      </c>
      <c r="M14" s="516"/>
      <c r="N14" s="516">
        <v>48087</v>
      </c>
      <c r="O14" s="516">
        <v>24059</v>
      </c>
      <c r="P14" s="516">
        <v>24028</v>
      </c>
      <c r="Q14" s="516"/>
      <c r="R14" s="516">
        <v>55943</v>
      </c>
      <c r="S14" s="516">
        <v>26322</v>
      </c>
      <c r="T14" s="516">
        <v>29621</v>
      </c>
      <c r="U14" s="516"/>
      <c r="V14" s="516">
        <v>50835</v>
      </c>
      <c r="W14" s="516">
        <v>23993</v>
      </c>
      <c r="X14" s="516">
        <v>26842</v>
      </c>
      <c r="Y14" s="516"/>
      <c r="Z14" s="516">
        <v>13698</v>
      </c>
      <c r="AA14" s="516">
        <v>5963</v>
      </c>
      <c r="AB14" s="516">
        <v>7735</v>
      </c>
    </row>
    <row r="15" spans="1:29" x14ac:dyDescent="0.2">
      <c r="A15" s="184" t="s">
        <v>2</v>
      </c>
      <c r="B15" s="517">
        <f t="shared" ref="B15:C16" si="32">+F15+J15+N15+R15+V15+Z15</f>
        <v>26469</v>
      </c>
      <c r="C15" s="517">
        <f t="shared" si="32"/>
        <v>13425</v>
      </c>
      <c r="D15" s="517">
        <f t="shared" si="31"/>
        <v>13044</v>
      </c>
      <c r="E15" s="518"/>
      <c r="F15" s="518">
        <v>5414</v>
      </c>
      <c r="G15" s="518">
        <v>2737</v>
      </c>
      <c r="H15" s="518">
        <v>2677</v>
      </c>
      <c r="I15" s="518"/>
      <c r="J15" s="518">
        <v>5146</v>
      </c>
      <c r="K15" s="518">
        <v>2606</v>
      </c>
      <c r="L15" s="518">
        <v>2540</v>
      </c>
      <c r="M15" s="518"/>
      <c r="N15" s="518">
        <v>5195</v>
      </c>
      <c r="O15" s="518">
        <v>2679</v>
      </c>
      <c r="P15" s="518">
        <v>2516</v>
      </c>
      <c r="Q15" s="518"/>
      <c r="R15" s="518">
        <v>4957</v>
      </c>
      <c r="S15" s="518">
        <v>2513</v>
      </c>
      <c r="T15" s="518">
        <v>2444</v>
      </c>
      <c r="U15" s="518"/>
      <c r="V15" s="518">
        <v>5140</v>
      </c>
      <c r="W15" s="518">
        <v>2589</v>
      </c>
      <c r="X15" s="518">
        <v>2551</v>
      </c>
      <c r="Y15" s="518"/>
      <c r="Z15" s="518">
        <v>617</v>
      </c>
      <c r="AA15" s="518">
        <v>301</v>
      </c>
      <c r="AB15" s="518">
        <v>316</v>
      </c>
    </row>
    <row r="16" spans="1:29" x14ac:dyDescent="0.2">
      <c r="A16" s="184" t="s">
        <v>211</v>
      </c>
      <c r="B16" s="517">
        <f t="shared" si="32"/>
        <v>12358</v>
      </c>
      <c r="C16" s="517">
        <f t="shared" si="32"/>
        <v>6244</v>
      </c>
      <c r="D16" s="517">
        <f t="shared" si="31"/>
        <v>6114</v>
      </c>
      <c r="E16" s="518"/>
      <c r="F16" s="518">
        <v>2368</v>
      </c>
      <c r="G16" s="518">
        <v>1190</v>
      </c>
      <c r="H16" s="518">
        <v>1178</v>
      </c>
      <c r="I16" s="518"/>
      <c r="J16" s="518">
        <v>2318</v>
      </c>
      <c r="K16" s="518">
        <v>1189</v>
      </c>
      <c r="L16" s="518">
        <v>1129</v>
      </c>
      <c r="M16" s="518"/>
      <c r="N16" s="518">
        <v>2191</v>
      </c>
      <c r="O16" s="518">
        <v>1085</v>
      </c>
      <c r="P16" s="518">
        <v>1106</v>
      </c>
      <c r="Q16" s="518"/>
      <c r="R16" s="518">
        <v>2567</v>
      </c>
      <c r="S16" s="518">
        <v>1316</v>
      </c>
      <c r="T16" s="518">
        <v>1251</v>
      </c>
      <c r="U16" s="518"/>
      <c r="V16" s="518">
        <v>2285</v>
      </c>
      <c r="W16" s="518">
        <v>1131</v>
      </c>
      <c r="X16" s="518">
        <v>1154</v>
      </c>
      <c r="Y16" s="518"/>
      <c r="Z16" s="518">
        <v>629</v>
      </c>
      <c r="AA16" s="518">
        <v>333</v>
      </c>
      <c r="AB16" s="518">
        <v>296</v>
      </c>
    </row>
    <row r="17" spans="1:28" x14ac:dyDescent="0.2"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</row>
    <row r="18" spans="1:28" s="555" customFormat="1" x14ac:dyDescent="0.2">
      <c r="A18" s="175" t="s">
        <v>213</v>
      </c>
      <c r="B18" s="554">
        <f>SUM(B19:B21)</f>
        <v>101634</v>
      </c>
      <c r="C18" s="554">
        <f t="shared" ref="C18:D18" si="33">SUM(C19:C21)</f>
        <v>50321</v>
      </c>
      <c r="D18" s="554">
        <f t="shared" si="33"/>
        <v>51313</v>
      </c>
      <c r="E18" s="554"/>
      <c r="F18" s="554">
        <f>SUM(F19:F21)</f>
        <v>20219</v>
      </c>
      <c r="G18" s="554">
        <f t="shared" ref="G18:H18" si="34">SUM(G19:G21)</f>
        <v>10190</v>
      </c>
      <c r="H18" s="554">
        <f t="shared" si="34"/>
        <v>10029</v>
      </c>
      <c r="I18" s="554"/>
      <c r="J18" s="554">
        <f>SUM(J19:J21)</f>
        <v>20189</v>
      </c>
      <c r="K18" s="554">
        <f t="shared" ref="K18:L18" si="35">SUM(K19:K21)</f>
        <v>10349</v>
      </c>
      <c r="L18" s="554">
        <f t="shared" si="35"/>
        <v>9840</v>
      </c>
      <c r="M18" s="554"/>
      <c r="N18" s="554">
        <f>SUM(N19:N21)</f>
        <v>18178</v>
      </c>
      <c r="O18" s="554">
        <f t="shared" ref="O18:P18" si="36">SUM(O19:O21)</f>
        <v>9072</v>
      </c>
      <c r="P18" s="554">
        <f t="shared" si="36"/>
        <v>9106</v>
      </c>
      <c r="Q18" s="554"/>
      <c r="R18" s="554">
        <f>SUM(R19:R21)</f>
        <v>20118</v>
      </c>
      <c r="S18" s="554">
        <f t="shared" ref="S18:T18" si="37">SUM(S19:S21)</f>
        <v>9779</v>
      </c>
      <c r="T18" s="554">
        <f t="shared" si="37"/>
        <v>10339</v>
      </c>
      <c r="U18" s="554"/>
      <c r="V18" s="554">
        <f>SUM(V19:V21)</f>
        <v>17597</v>
      </c>
      <c r="W18" s="554">
        <f t="shared" ref="W18:X18" si="38">SUM(W19:W21)</f>
        <v>8486</v>
      </c>
      <c r="X18" s="554">
        <f t="shared" si="38"/>
        <v>9111</v>
      </c>
      <c r="Y18" s="554"/>
      <c r="Z18" s="554">
        <f>SUM(Z19:Z21)</f>
        <v>5333</v>
      </c>
      <c r="AA18" s="554">
        <f t="shared" ref="AA18:AB18" si="39">SUM(AA19:AA21)</f>
        <v>2445</v>
      </c>
      <c r="AB18" s="554">
        <f t="shared" si="39"/>
        <v>2888</v>
      </c>
    </row>
    <row r="19" spans="1:28" x14ac:dyDescent="0.2">
      <c r="A19" s="186" t="s">
        <v>1</v>
      </c>
      <c r="B19" s="524">
        <f>+F19+J19+N19+R19+V19+Z19</f>
        <v>100848</v>
      </c>
      <c r="C19" s="524">
        <f>+G19+K19+O19+S19+W19+AA19</f>
        <v>49952</v>
      </c>
      <c r="D19" s="524">
        <f t="shared" ref="D19:D20" si="40">+B19-C19</f>
        <v>50896</v>
      </c>
      <c r="E19" s="518"/>
      <c r="F19" s="518">
        <v>20034</v>
      </c>
      <c r="G19" s="518">
        <v>10089</v>
      </c>
      <c r="H19" s="518">
        <v>9945</v>
      </c>
      <c r="I19" s="518"/>
      <c r="J19" s="518">
        <v>20014</v>
      </c>
      <c r="K19" s="518">
        <v>10273</v>
      </c>
      <c r="L19" s="518">
        <v>9741</v>
      </c>
      <c r="M19" s="518"/>
      <c r="N19" s="518">
        <v>18044</v>
      </c>
      <c r="O19" s="518">
        <v>9017</v>
      </c>
      <c r="P19" s="518">
        <v>9027</v>
      </c>
      <c r="Q19" s="518"/>
      <c r="R19" s="518">
        <v>19984</v>
      </c>
      <c r="S19" s="518">
        <v>9712</v>
      </c>
      <c r="T19" s="518">
        <v>10272</v>
      </c>
      <c r="U19" s="518"/>
      <c r="V19" s="518">
        <v>17490</v>
      </c>
      <c r="W19" s="518">
        <v>8439</v>
      </c>
      <c r="X19" s="518">
        <v>9051</v>
      </c>
      <c r="Y19" s="518"/>
      <c r="Z19" s="518">
        <v>5282</v>
      </c>
      <c r="AA19" s="518">
        <v>2422</v>
      </c>
      <c r="AB19" s="518">
        <v>2860</v>
      </c>
    </row>
    <row r="20" spans="1:28" x14ac:dyDescent="0.2">
      <c r="A20" s="186" t="s">
        <v>2</v>
      </c>
      <c r="B20" s="524">
        <f t="shared" ref="B20:C20" si="41">+F20+J20+N20+R20+V20+Z20</f>
        <v>786</v>
      </c>
      <c r="C20" s="524">
        <f t="shared" si="41"/>
        <v>369</v>
      </c>
      <c r="D20" s="524">
        <f t="shared" si="40"/>
        <v>417</v>
      </c>
      <c r="E20" s="518"/>
      <c r="F20" s="518">
        <v>185</v>
      </c>
      <c r="G20" s="518">
        <v>101</v>
      </c>
      <c r="H20" s="518">
        <v>84</v>
      </c>
      <c r="I20" s="518"/>
      <c r="J20" s="518">
        <v>175</v>
      </c>
      <c r="K20" s="518">
        <v>76</v>
      </c>
      <c r="L20" s="518">
        <v>99</v>
      </c>
      <c r="M20" s="518"/>
      <c r="N20" s="518">
        <v>134</v>
      </c>
      <c r="O20" s="518">
        <v>55</v>
      </c>
      <c r="P20" s="518">
        <v>79</v>
      </c>
      <c r="Q20" s="518"/>
      <c r="R20" s="518">
        <v>134</v>
      </c>
      <c r="S20" s="518">
        <v>67</v>
      </c>
      <c r="T20" s="518">
        <v>67</v>
      </c>
      <c r="U20" s="518"/>
      <c r="V20" s="518">
        <v>107</v>
      </c>
      <c r="W20" s="518">
        <v>47</v>
      </c>
      <c r="X20" s="518">
        <v>60</v>
      </c>
      <c r="Y20" s="518"/>
      <c r="Z20" s="518">
        <v>51</v>
      </c>
      <c r="AA20" s="518">
        <v>23</v>
      </c>
      <c r="AB20" s="518">
        <v>28</v>
      </c>
    </row>
    <row r="21" spans="1:28" ht="13.5" thickBot="1" x14ac:dyDescent="0.25">
      <c r="A21" s="185" t="s">
        <v>211</v>
      </c>
      <c r="B21" s="540" t="s">
        <v>8</v>
      </c>
      <c r="C21" s="540" t="s">
        <v>8</v>
      </c>
      <c r="D21" s="540" t="s">
        <v>8</v>
      </c>
      <c r="E21" s="520"/>
      <c r="F21" s="540" t="s">
        <v>8</v>
      </c>
      <c r="G21" s="540" t="s">
        <v>8</v>
      </c>
      <c r="H21" s="540" t="s">
        <v>8</v>
      </c>
      <c r="I21" s="520"/>
      <c r="J21" s="540" t="s">
        <v>8</v>
      </c>
      <c r="K21" s="540" t="s">
        <v>8</v>
      </c>
      <c r="L21" s="540" t="s">
        <v>8</v>
      </c>
      <c r="M21" s="520"/>
      <c r="N21" s="540" t="s">
        <v>8</v>
      </c>
      <c r="O21" s="540" t="s">
        <v>8</v>
      </c>
      <c r="P21" s="540" t="s">
        <v>8</v>
      </c>
      <c r="Q21" s="520"/>
      <c r="R21" s="540" t="s">
        <v>8</v>
      </c>
      <c r="S21" s="540" t="s">
        <v>8</v>
      </c>
      <c r="T21" s="540" t="s">
        <v>8</v>
      </c>
      <c r="U21" s="520"/>
      <c r="V21" s="540" t="s">
        <v>8</v>
      </c>
      <c r="W21" s="540" t="s">
        <v>8</v>
      </c>
      <c r="X21" s="540" t="s">
        <v>8</v>
      </c>
      <c r="Y21" s="520"/>
      <c r="Z21" s="540" t="s">
        <v>8</v>
      </c>
      <c r="AA21" s="540" t="s">
        <v>8</v>
      </c>
      <c r="AB21" s="540" t="s">
        <v>8</v>
      </c>
    </row>
    <row r="22" spans="1:28" ht="15" customHeight="1" x14ac:dyDescent="0.2">
      <c r="A22" s="35" t="s">
        <v>24</v>
      </c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U8:AB20 B8:P20">
    <cfRule type="cellIs" dxfId="841" priority="10" operator="equal">
      <formula>0</formula>
    </cfRule>
  </conditionalFormatting>
  <conditionalFormatting sqref="R8:T8 Q16:T20 R12:T12 R14:T15">
    <cfRule type="cellIs" dxfId="840" priority="9" operator="equal">
      <formula>0</formula>
    </cfRule>
  </conditionalFormatting>
  <conditionalFormatting sqref="R9:T10">
    <cfRule type="cellIs" dxfId="839" priority="8" operator="equal">
      <formula>0</formula>
    </cfRule>
  </conditionalFormatting>
  <conditionalFormatting sqref="Q8:Q16">
    <cfRule type="cellIs" dxfId="838" priority="7" operator="equal">
      <formula>0</formula>
    </cfRule>
  </conditionalFormatting>
  <conditionalFormatting sqref="R13:T13">
    <cfRule type="cellIs" dxfId="837" priority="6" operator="equal">
      <formula>0</formula>
    </cfRule>
  </conditionalFormatting>
  <conditionalFormatting sqref="Q21">
    <cfRule type="cellIs" dxfId="836" priority="2" operator="equal">
      <formula>0</formula>
    </cfRule>
  </conditionalFormatting>
  <conditionalFormatting sqref="R11:T11">
    <cfRule type="cellIs" dxfId="835" priority="4" operator="equal">
      <formula>0</formula>
    </cfRule>
  </conditionalFormatting>
  <conditionalFormatting sqref="B21:P21 U21:AB21">
    <cfRule type="cellIs" dxfId="834" priority="3" operator="equal">
      <formula>0</formula>
    </cfRule>
  </conditionalFormatting>
  <conditionalFormatting sqref="R21:T21">
    <cfRule type="cellIs" dxfId="833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5" fitToHeight="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.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411532</v>
      </c>
      <c r="C9" s="554">
        <f>SUM(C11:C37)</f>
        <v>202285</v>
      </c>
      <c r="D9" s="554">
        <f>SUM(D11:D37)</f>
        <v>209247</v>
      </c>
      <c r="E9" s="554"/>
      <c r="F9" s="554">
        <f>SUM(F11:F37)</f>
        <v>78728</v>
      </c>
      <c r="G9" s="554">
        <f>SUM(G11:G37)</f>
        <v>39709</v>
      </c>
      <c r="H9" s="554">
        <f>SUM(H11:H37)</f>
        <v>39019</v>
      </c>
      <c r="I9" s="554"/>
      <c r="J9" s="554">
        <f>SUM(J11:J37)</f>
        <v>79434</v>
      </c>
      <c r="K9" s="554">
        <f>SUM(K11:K37)</f>
        <v>40510</v>
      </c>
      <c r="L9" s="554">
        <f>SUM(L11:L37)</f>
        <v>38924</v>
      </c>
      <c r="M9" s="554"/>
      <c r="N9" s="554">
        <f>SUM(N11:N37)</f>
        <v>73651</v>
      </c>
      <c r="O9" s="554">
        <f>SUM(O11:O37)</f>
        <v>36895</v>
      </c>
      <c r="P9" s="554">
        <f>SUM(P11:P37)</f>
        <v>36756</v>
      </c>
      <c r="Q9" s="554"/>
      <c r="R9" s="554">
        <f>SUM(R11:R37)</f>
        <v>83585</v>
      </c>
      <c r="S9" s="554">
        <f>SUM(S11:S37)</f>
        <v>39930</v>
      </c>
      <c r="T9" s="554">
        <f>SUM(T11:T37)</f>
        <v>43655</v>
      </c>
      <c r="U9" s="554"/>
      <c r="V9" s="554">
        <f>SUM(V11:V37)</f>
        <v>75857</v>
      </c>
      <c r="W9" s="554">
        <f>SUM(W11:W37)</f>
        <v>36199</v>
      </c>
      <c r="X9" s="554">
        <f>SUM(X11:X37)</f>
        <v>39658</v>
      </c>
      <c r="Y9" s="554"/>
      <c r="Z9" s="554">
        <f>SUM(Z11:Z37)</f>
        <v>20277</v>
      </c>
      <c r="AA9" s="554">
        <f>SUM(AA11:AA37)</f>
        <v>9042</v>
      </c>
      <c r="AB9" s="554">
        <f>SUM(AB11:AB37)</f>
        <v>11235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23283</v>
      </c>
      <c r="C11" s="524">
        <f>+G11+K11+O11+S11+W11+AA11</f>
        <v>11719</v>
      </c>
      <c r="D11" s="524">
        <f>+B11-C11</f>
        <v>11564</v>
      </c>
      <c r="E11" s="537"/>
      <c r="F11" s="522">
        <v>4671</v>
      </c>
      <c r="G11" s="522">
        <v>2383</v>
      </c>
      <c r="H11" s="522">
        <v>2288</v>
      </c>
      <c r="I11" s="537"/>
      <c r="J11" s="537">
        <v>4583</v>
      </c>
      <c r="K11" s="537">
        <v>2330</v>
      </c>
      <c r="L11" s="537">
        <v>2253</v>
      </c>
      <c r="M11" s="537"/>
      <c r="N11" s="537">
        <v>4160</v>
      </c>
      <c r="O11" s="537">
        <v>2105</v>
      </c>
      <c r="P11" s="537">
        <v>2055</v>
      </c>
      <c r="Q11" s="537"/>
      <c r="R11" s="537">
        <v>4427</v>
      </c>
      <c r="S11" s="537">
        <v>2227</v>
      </c>
      <c r="T11" s="537">
        <v>2200</v>
      </c>
      <c r="U11" s="537"/>
      <c r="V11" s="537">
        <v>4391</v>
      </c>
      <c r="W11" s="537">
        <v>2180</v>
      </c>
      <c r="X11" s="537">
        <v>2211</v>
      </c>
      <c r="Y11" s="537"/>
      <c r="Z11" s="537">
        <v>1051</v>
      </c>
      <c r="AA11" s="537">
        <v>494</v>
      </c>
      <c r="AB11" s="537">
        <v>557</v>
      </c>
    </row>
    <row r="12" spans="1:29" x14ac:dyDescent="0.2">
      <c r="A12" s="54" t="s">
        <v>61</v>
      </c>
      <c r="B12" s="524">
        <f t="shared" ref="B12:B37" si="0">+F12+J12+N12+R12+V12+Z12</f>
        <v>25219</v>
      </c>
      <c r="C12" s="524">
        <f t="shared" ref="C12:C37" si="1">+G12+K12+O12+S12+W12+AA12</f>
        <v>12560</v>
      </c>
      <c r="D12" s="524">
        <f t="shared" ref="D12:D37" si="2">+B12-C12</f>
        <v>12659</v>
      </c>
      <c r="E12" s="537"/>
      <c r="F12" s="522">
        <v>4985</v>
      </c>
      <c r="G12" s="522">
        <v>2535</v>
      </c>
      <c r="H12" s="522">
        <v>2450</v>
      </c>
      <c r="I12" s="537"/>
      <c r="J12" s="537">
        <v>4983</v>
      </c>
      <c r="K12" s="537">
        <v>2552</v>
      </c>
      <c r="L12" s="537">
        <v>2431</v>
      </c>
      <c r="M12" s="537"/>
      <c r="N12" s="537">
        <v>4558</v>
      </c>
      <c r="O12" s="537">
        <v>2329</v>
      </c>
      <c r="P12" s="537">
        <v>2229</v>
      </c>
      <c r="Q12" s="537"/>
      <c r="R12" s="537">
        <v>5012</v>
      </c>
      <c r="S12" s="537">
        <v>2423</v>
      </c>
      <c r="T12" s="537">
        <v>2589</v>
      </c>
      <c r="U12" s="537"/>
      <c r="V12" s="537">
        <v>4770</v>
      </c>
      <c r="W12" s="537">
        <v>2339</v>
      </c>
      <c r="X12" s="537">
        <v>2431</v>
      </c>
      <c r="Y12" s="537"/>
      <c r="Z12" s="537">
        <v>911</v>
      </c>
      <c r="AA12" s="537">
        <v>382</v>
      </c>
      <c r="AB12" s="537">
        <v>529</v>
      </c>
    </row>
    <row r="13" spans="1:29" x14ac:dyDescent="0.2">
      <c r="A13" s="54" t="s">
        <v>31</v>
      </c>
      <c r="B13" s="524">
        <f t="shared" si="0"/>
        <v>19874</v>
      </c>
      <c r="C13" s="524">
        <f t="shared" si="1"/>
        <v>9656</v>
      </c>
      <c r="D13" s="524">
        <f t="shared" si="2"/>
        <v>10218</v>
      </c>
      <c r="E13" s="537"/>
      <c r="F13" s="522">
        <v>4089</v>
      </c>
      <c r="G13" s="522">
        <v>2100</v>
      </c>
      <c r="H13" s="522">
        <v>1989</v>
      </c>
      <c r="I13" s="537"/>
      <c r="J13" s="537">
        <v>3897</v>
      </c>
      <c r="K13" s="537">
        <v>1980</v>
      </c>
      <c r="L13" s="537">
        <v>1917</v>
      </c>
      <c r="M13" s="537"/>
      <c r="N13" s="537">
        <v>3670</v>
      </c>
      <c r="O13" s="537">
        <v>1788</v>
      </c>
      <c r="P13" s="537">
        <v>1882</v>
      </c>
      <c r="Q13" s="537"/>
      <c r="R13" s="537">
        <v>3729</v>
      </c>
      <c r="S13" s="537">
        <v>1738</v>
      </c>
      <c r="T13" s="537">
        <v>1991</v>
      </c>
      <c r="U13" s="537"/>
      <c r="V13" s="537">
        <v>3565</v>
      </c>
      <c r="W13" s="537">
        <v>1673</v>
      </c>
      <c r="X13" s="537">
        <v>1892</v>
      </c>
      <c r="Y13" s="537"/>
      <c r="Z13" s="537">
        <v>924</v>
      </c>
      <c r="AA13" s="537">
        <v>377</v>
      </c>
      <c r="AB13" s="537">
        <v>547</v>
      </c>
    </row>
    <row r="14" spans="1:29" x14ac:dyDescent="0.2">
      <c r="A14" s="54" t="s">
        <v>62</v>
      </c>
      <c r="B14" s="524">
        <f t="shared" si="0"/>
        <v>26147</v>
      </c>
      <c r="C14" s="524">
        <f t="shared" si="1"/>
        <v>12805</v>
      </c>
      <c r="D14" s="524">
        <f t="shared" si="2"/>
        <v>13342</v>
      </c>
      <c r="E14" s="537"/>
      <c r="F14" s="522">
        <v>4673</v>
      </c>
      <c r="G14" s="522">
        <v>2418</v>
      </c>
      <c r="H14" s="522">
        <v>2255</v>
      </c>
      <c r="I14" s="537"/>
      <c r="J14" s="537">
        <v>4971</v>
      </c>
      <c r="K14" s="537">
        <v>2506</v>
      </c>
      <c r="L14" s="537">
        <v>2465</v>
      </c>
      <c r="M14" s="537"/>
      <c r="N14" s="537">
        <v>4477</v>
      </c>
      <c r="O14" s="537">
        <v>2264</v>
      </c>
      <c r="P14" s="537">
        <v>2213</v>
      </c>
      <c r="Q14" s="537"/>
      <c r="R14" s="537">
        <v>5117</v>
      </c>
      <c r="S14" s="537">
        <v>2417</v>
      </c>
      <c r="T14" s="537">
        <v>2700</v>
      </c>
      <c r="U14" s="537"/>
      <c r="V14" s="537">
        <v>4840</v>
      </c>
      <c r="W14" s="537">
        <v>2284</v>
      </c>
      <c r="X14" s="537">
        <v>2556</v>
      </c>
      <c r="Y14" s="537"/>
      <c r="Z14" s="537">
        <v>2069</v>
      </c>
      <c r="AA14" s="537">
        <v>916</v>
      </c>
      <c r="AB14" s="537">
        <v>1153</v>
      </c>
    </row>
    <row r="15" spans="1:29" x14ac:dyDescent="0.2">
      <c r="A15" s="54" t="s">
        <v>63</v>
      </c>
      <c r="B15" s="524">
        <f t="shared" si="0"/>
        <v>6669</v>
      </c>
      <c r="C15" s="524">
        <f t="shared" si="1"/>
        <v>3393</v>
      </c>
      <c r="D15" s="524">
        <f t="shared" si="2"/>
        <v>3276</v>
      </c>
      <c r="E15" s="538"/>
      <c r="F15" s="541">
        <v>1211</v>
      </c>
      <c r="G15" s="541">
        <v>625</v>
      </c>
      <c r="H15" s="541">
        <v>586</v>
      </c>
      <c r="I15" s="538"/>
      <c r="J15" s="537">
        <v>1164</v>
      </c>
      <c r="K15" s="537">
        <v>605</v>
      </c>
      <c r="L15" s="537">
        <v>559</v>
      </c>
      <c r="M15" s="537"/>
      <c r="N15" s="537">
        <v>1181</v>
      </c>
      <c r="O15" s="537">
        <v>606</v>
      </c>
      <c r="P15" s="537">
        <v>575</v>
      </c>
      <c r="Q15" s="537"/>
      <c r="R15" s="537">
        <v>1389</v>
      </c>
      <c r="S15" s="537">
        <v>697</v>
      </c>
      <c r="T15" s="537">
        <v>692</v>
      </c>
      <c r="U15" s="537"/>
      <c r="V15" s="537">
        <v>1246</v>
      </c>
      <c r="W15" s="537">
        <v>627</v>
      </c>
      <c r="X15" s="537">
        <v>619</v>
      </c>
      <c r="Y15" s="537"/>
      <c r="Z15" s="537">
        <v>478</v>
      </c>
      <c r="AA15" s="537">
        <v>233</v>
      </c>
      <c r="AB15" s="537">
        <v>245</v>
      </c>
    </row>
    <row r="16" spans="1:29" x14ac:dyDescent="0.2">
      <c r="A16" s="54" t="s">
        <v>64</v>
      </c>
      <c r="B16" s="524">
        <f t="shared" si="0"/>
        <v>15948</v>
      </c>
      <c r="C16" s="524">
        <f t="shared" si="1"/>
        <v>7852</v>
      </c>
      <c r="D16" s="524">
        <f t="shared" si="2"/>
        <v>8096</v>
      </c>
      <c r="E16" s="538"/>
      <c r="F16" s="541">
        <v>2728</v>
      </c>
      <c r="G16" s="541">
        <v>1354</v>
      </c>
      <c r="H16" s="541">
        <v>1374</v>
      </c>
      <c r="I16" s="538"/>
      <c r="J16" s="538">
        <v>2992</v>
      </c>
      <c r="K16" s="538">
        <v>1542</v>
      </c>
      <c r="L16" s="538">
        <v>1450</v>
      </c>
      <c r="M16" s="538"/>
      <c r="N16" s="538">
        <v>2829</v>
      </c>
      <c r="O16" s="538">
        <v>1405</v>
      </c>
      <c r="P16" s="538">
        <v>1424</v>
      </c>
      <c r="Q16" s="538"/>
      <c r="R16" s="538">
        <v>3381</v>
      </c>
      <c r="S16" s="538">
        <v>1623</v>
      </c>
      <c r="T16" s="538">
        <v>1758</v>
      </c>
      <c r="U16" s="538"/>
      <c r="V16" s="538">
        <v>3232</v>
      </c>
      <c r="W16" s="538">
        <v>1563</v>
      </c>
      <c r="X16" s="538">
        <v>1669</v>
      </c>
      <c r="Y16" s="538"/>
      <c r="Z16" s="538">
        <v>786</v>
      </c>
      <c r="AA16" s="538">
        <v>365</v>
      </c>
      <c r="AB16" s="538">
        <v>421</v>
      </c>
    </row>
    <row r="17" spans="1:28" x14ac:dyDescent="0.2">
      <c r="A17" s="54" t="s">
        <v>84</v>
      </c>
      <c r="B17" s="524">
        <f t="shared" si="0"/>
        <v>3095</v>
      </c>
      <c r="C17" s="524">
        <f t="shared" si="1"/>
        <v>1501</v>
      </c>
      <c r="D17" s="524">
        <f t="shared" si="2"/>
        <v>1594</v>
      </c>
      <c r="E17" s="538"/>
      <c r="F17" s="541">
        <v>518</v>
      </c>
      <c r="G17" s="541">
        <v>255</v>
      </c>
      <c r="H17" s="541">
        <v>263</v>
      </c>
      <c r="I17" s="538"/>
      <c r="J17" s="538">
        <v>511</v>
      </c>
      <c r="K17" s="538">
        <v>296</v>
      </c>
      <c r="L17" s="538">
        <v>215</v>
      </c>
      <c r="M17" s="538"/>
      <c r="N17" s="538">
        <v>537</v>
      </c>
      <c r="O17" s="538">
        <v>270</v>
      </c>
      <c r="P17" s="538">
        <v>267</v>
      </c>
      <c r="Q17" s="538"/>
      <c r="R17" s="538">
        <v>652</v>
      </c>
      <c r="S17" s="538">
        <v>291</v>
      </c>
      <c r="T17" s="538">
        <v>361</v>
      </c>
      <c r="U17" s="538"/>
      <c r="V17" s="538">
        <v>629</v>
      </c>
      <c r="W17" s="538">
        <v>287</v>
      </c>
      <c r="X17" s="538">
        <v>342</v>
      </c>
      <c r="Y17" s="538"/>
      <c r="Z17" s="538">
        <v>248</v>
      </c>
      <c r="AA17" s="538">
        <v>102</v>
      </c>
      <c r="AB17" s="538">
        <v>146</v>
      </c>
    </row>
    <row r="18" spans="1:28" x14ac:dyDescent="0.2">
      <c r="A18" s="54" t="s">
        <v>55</v>
      </c>
      <c r="B18" s="524">
        <f t="shared" si="0"/>
        <v>37870</v>
      </c>
      <c r="C18" s="524">
        <f t="shared" si="1"/>
        <v>18703</v>
      </c>
      <c r="D18" s="524">
        <f t="shared" si="2"/>
        <v>19167</v>
      </c>
      <c r="E18" s="538"/>
      <c r="F18" s="541">
        <v>7510</v>
      </c>
      <c r="G18" s="541">
        <v>3776</v>
      </c>
      <c r="H18" s="541">
        <v>3734</v>
      </c>
      <c r="I18" s="538"/>
      <c r="J18" s="538">
        <v>7347</v>
      </c>
      <c r="K18" s="538">
        <v>3744</v>
      </c>
      <c r="L18" s="538">
        <v>3603</v>
      </c>
      <c r="M18" s="538"/>
      <c r="N18" s="538">
        <v>6947</v>
      </c>
      <c r="O18" s="538">
        <v>3462</v>
      </c>
      <c r="P18" s="538">
        <v>3485</v>
      </c>
      <c r="Q18" s="538"/>
      <c r="R18" s="538">
        <v>7485</v>
      </c>
      <c r="S18" s="538">
        <v>3607</v>
      </c>
      <c r="T18" s="538">
        <v>3878</v>
      </c>
      <c r="U18" s="538"/>
      <c r="V18" s="538">
        <v>6641</v>
      </c>
      <c r="W18" s="538">
        <v>3218</v>
      </c>
      <c r="X18" s="538">
        <v>3423</v>
      </c>
      <c r="Y18" s="538"/>
      <c r="Z18" s="538">
        <v>1940</v>
      </c>
      <c r="AA18" s="538">
        <v>896</v>
      </c>
      <c r="AB18" s="538">
        <v>1044</v>
      </c>
    </row>
    <row r="19" spans="1:28" x14ac:dyDescent="0.2">
      <c r="A19" s="54" t="s">
        <v>65</v>
      </c>
      <c r="B19" s="524">
        <f t="shared" si="0"/>
        <v>17628</v>
      </c>
      <c r="C19" s="524">
        <f t="shared" si="1"/>
        <v>8796</v>
      </c>
      <c r="D19" s="524">
        <f t="shared" si="2"/>
        <v>8832</v>
      </c>
      <c r="E19" s="537"/>
      <c r="F19" s="522">
        <v>3347</v>
      </c>
      <c r="G19" s="522">
        <v>1694</v>
      </c>
      <c r="H19" s="522">
        <v>1653</v>
      </c>
      <c r="I19" s="537"/>
      <c r="J19" s="537">
        <v>3430</v>
      </c>
      <c r="K19" s="537">
        <v>1756</v>
      </c>
      <c r="L19" s="537">
        <v>1674</v>
      </c>
      <c r="M19" s="537"/>
      <c r="N19" s="537">
        <v>3285</v>
      </c>
      <c r="O19" s="537">
        <v>1672</v>
      </c>
      <c r="P19" s="537">
        <v>1613</v>
      </c>
      <c r="Q19" s="537"/>
      <c r="R19" s="537">
        <v>3565</v>
      </c>
      <c r="S19" s="537">
        <v>1745</v>
      </c>
      <c r="T19" s="537">
        <v>1820</v>
      </c>
      <c r="U19" s="537"/>
      <c r="V19" s="537">
        <v>3342</v>
      </c>
      <c r="W19" s="537">
        <v>1624</v>
      </c>
      <c r="X19" s="537">
        <v>1718</v>
      </c>
      <c r="Y19" s="537"/>
      <c r="Z19" s="537">
        <v>659</v>
      </c>
      <c r="AA19" s="537">
        <v>305</v>
      </c>
      <c r="AB19" s="537">
        <v>354</v>
      </c>
    </row>
    <row r="20" spans="1:28" x14ac:dyDescent="0.2">
      <c r="A20" s="54" t="s">
        <v>66</v>
      </c>
      <c r="B20" s="524">
        <f t="shared" si="0"/>
        <v>20707</v>
      </c>
      <c r="C20" s="524">
        <f t="shared" si="1"/>
        <v>10104</v>
      </c>
      <c r="D20" s="524">
        <f t="shared" si="2"/>
        <v>10603</v>
      </c>
      <c r="E20" s="538"/>
      <c r="F20" s="541">
        <v>4132</v>
      </c>
      <c r="G20" s="541">
        <v>2092</v>
      </c>
      <c r="H20" s="541">
        <v>2040</v>
      </c>
      <c r="I20" s="538"/>
      <c r="J20" s="538">
        <v>4150</v>
      </c>
      <c r="K20" s="538">
        <v>2134</v>
      </c>
      <c r="L20" s="538">
        <v>2016</v>
      </c>
      <c r="M20" s="538"/>
      <c r="N20" s="538">
        <v>3676</v>
      </c>
      <c r="O20" s="538">
        <v>1814</v>
      </c>
      <c r="P20" s="538">
        <v>1862</v>
      </c>
      <c r="Q20" s="538"/>
      <c r="R20" s="538">
        <v>4151</v>
      </c>
      <c r="S20" s="538">
        <v>1928</v>
      </c>
      <c r="T20" s="538">
        <v>2223</v>
      </c>
      <c r="U20" s="538"/>
      <c r="V20" s="538">
        <v>3379</v>
      </c>
      <c r="W20" s="538">
        <v>1633</v>
      </c>
      <c r="X20" s="538">
        <v>1746</v>
      </c>
      <c r="Y20" s="538"/>
      <c r="Z20" s="538">
        <v>1219</v>
      </c>
      <c r="AA20" s="538">
        <v>503</v>
      </c>
      <c r="AB20" s="538">
        <v>716</v>
      </c>
    </row>
    <row r="21" spans="1:28" x14ac:dyDescent="0.2">
      <c r="A21" s="54" t="s">
        <v>67</v>
      </c>
      <c r="B21" s="524">
        <f t="shared" si="0"/>
        <v>6315</v>
      </c>
      <c r="C21" s="524">
        <f t="shared" si="1"/>
        <v>3067</v>
      </c>
      <c r="D21" s="524">
        <f t="shared" si="2"/>
        <v>3248</v>
      </c>
      <c r="E21" s="538"/>
      <c r="F21" s="541">
        <v>1373</v>
      </c>
      <c r="G21" s="541">
        <v>678</v>
      </c>
      <c r="H21" s="541">
        <v>695</v>
      </c>
      <c r="I21" s="538"/>
      <c r="J21" s="538">
        <v>1291</v>
      </c>
      <c r="K21" s="538">
        <v>670</v>
      </c>
      <c r="L21" s="538">
        <v>621</v>
      </c>
      <c r="M21" s="538"/>
      <c r="N21" s="538">
        <v>1163</v>
      </c>
      <c r="O21" s="538">
        <v>568</v>
      </c>
      <c r="P21" s="538">
        <v>595</v>
      </c>
      <c r="Q21" s="538"/>
      <c r="R21" s="538">
        <v>1172</v>
      </c>
      <c r="S21" s="538">
        <v>540</v>
      </c>
      <c r="T21" s="538">
        <v>632</v>
      </c>
      <c r="U21" s="538"/>
      <c r="V21" s="538">
        <v>1092</v>
      </c>
      <c r="W21" s="538">
        <v>513</v>
      </c>
      <c r="X21" s="538">
        <v>579</v>
      </c>
      <c r="Y21" s="538"/>
      <c r="Z21" s="538">
        <v>224</v>
      </c>
      <c r="AA21" s="538">
        <v>98</v>
      </c>
      <c r="AB21" s="538">
        <v>126</v>
      </c>
    </row>
    <row r="22" spans="1:28" x14ac:dyDescent="0.2">
      <c r="A22" s="53" t="s">
        <v>32</v>
      </c>
      <c r="B22" s="524">
        <f t="shared" si="0"/>
        <v>35279</v>
      </c>
      <c r="C22" s="524">
        <f t="shared" si="1"/>
        <v>17585</v>
      </c>
      <c r="D22" s="524">
        <f t="shared" si="2"/>
        <v>17694</v>
      </c>
      <c r="E22" s="524"/>
      <c r="F22" s="522">
        <v>6523</v>
      </c>
      <c r="G22" s="522">
        <v>3285</v>
      </c>
      <c r="H22" s="522">
        <v>3238</v>
      </c>
      <c r="I22" s="524"/>
      <c r="J22" s="537">
        <v>6912</v>
      </c>
      <c r="K22" s="537">
        <v>3562</v>
      </c>
      <c r="L22" s="537">
        <v>3350</v>
      </c>
      <c r="M22" s="524"/>
      <c r="N22" s="537">
        <v>6457</v>
      </c>
      <c r="O22" s="537">
        <v>3259</v>
      </c>
      <c r="P22" s="537">
        <v>3198</v>
      </c>
      <c r="Q22" s="524"/>
      <c r="R22" s="537">
        <v>7198</v>
      </c>
      <c r="S22" s="537">
        <v>3603</v>
      </c>
      <c r="T22" s="537">
        <v>3595</v>
      </c>
      <c r="U22" s="524"/>
      <c r="V22" s="537">
        <v>6549</v>
      </c>
      <c r="W22" s="537">
        <v>3127</v>
      </c>
      <c r="X22" s="537">
        <v>3422</v>
      </c>
      <c r="Y22" s="524"/>
      <c r="Z22" s="537">
        <v>1640</v>
      </c>
      <c r="AA22" s="537">
        <v>749</v>
      </c>
      <c r="AB22" s="537">
        <v>891</v>
      </c>
    </row>
    <row r="23" spans="1:28" x14ac:dyDescent="0.2">
      <c r="A23" s="54" t="s">
        <v>68</v>
      </c>
      <c r="B23" s="524">
        <f t="shared" si="0"/>
        <v>8275</v>
      </c>
      <c r="C23" s="524">
        <f t="shared" si="1"/>
        <v>4115</v>
      </c>
      <c r="D23" s="524">
        <f t="shared" si="2"/>
        <v>4160</v>
      </c>
      <c r="E23" s="524"/>
      <c r="F23" s="534">
        <v>1651</v>
      </c>
      <c r="G23" s="534">
        <v>841</v>
      </c>
      <c r="H23" s="534">
        <v>810</v>
      </c>
      <c r="I23" s="524"/>
      <c r="J23" s="524">
        <v>1674</v>
      </c>
      <c r="K23" s="524">
        <v>821</v>
      </c>
      <c r="L23" s="524">
        <v>853</v>
      </c>
      <c r="M23" s="524"/>
      <c r="N23" s="524">
        <v>1498</v>
      </c>
      <c r="O23" s="524">
        <v>756</v>
      </c>
      <c r="P23" s="524">
        <v>742</v>
      </c>
      <c r="Q23" s="524"/>
      <c r="R23" s="524">
        <v>1721</v>
      </c>
      <c r="S23" s="524">
        <v>860</v>
      </c>
      <c r="T23" s="524">
        <v>861</v>
      </c>
      <c r="U23" s="524"/>
      <c r="V23" s="524">
        <v>1552</v>
      </c>
      <c r="W23" s="524">
        <v>763</v>
      </c>
      <c r="X23" s="524">
        <v>789</v>
      </c>
      <c r="Y23" s="524"/>
      <c r="Z23" s="524">
        <v>179</v>
      </c>
      <c r="AA23" s="524">
        <v>74</v>
      </c>
      <c r="AB23" s="524">
        <v>105</v>
      </c>
    </row>
    <row r="24" spans="1:28" x14ac:dyDescent="0.2">
      <c r="A24" s="54" t="s">
        <v>33</v>
      </c>
      <c r="B24" s="524">
        <f t="shared" si="0"/>
        <v>32802</v>
      </c>
      <c r="C24" s="524">
        <f t="shared" si="1"/>
        <v>16141</v>
      </c>
      <c r="D24" s="524">
        <f t="shared" si="2"/>
        <v>16661</v>
      </c>
      <c r="E24" s="524"/>
      <c r="F24" s="534">
        <v>5968</v>
      </c>
      <c r="G24" s="534">
        <v>2959</v>
      </c>
      <c r="H24" s="534">
        <v>3009</v>
      </c>
      <c r="I24" s="524"/>
      <c r="J24" s="524">
        <v>6310</v>
      </c>
      <c r="K24" s="524">
        <v>3156</v>
      </c>
      <c r="L24" s="524">
        <v>3154</v>
      </c>
      <c r="M24" s="524"/>
      <c r="N24" s="524">
        <v>6192</v>
      </c>
      <c r="O24" s="524">
        <v>3134</v>
      </c>
      <c r="P24" s="524">
        <v>3058</v>
      </c>
      <c r="Q24" s="524"/>
      <c r="R24" s="524">
        <v>6608</v>
      </c>
      <c r="S24" s="524">
        <v>3202</v>
      </c>
      <c r="T24" s="524">
        <v>3406</v>
      </c>
      <c r="U24" s="524"/>
      <c r="V24" s="524">
        <v>6049</v>
      </c>
      <c r="W24" s="524">
        <v>2936</v>
      </c>
      <c r="X24" s="524">
        <v>3113</v>
      </c>
      <c r="Y24" s="524"/>
      <c r="Z24" s="524">
        <v>1675</v>
      </c>
      <c r="AA24" s="524">
        <v>754</v>
      </c>
      <c r="AB24" s="524">
        <v>921</v>
      </c>
    </row>
    <row r="25" spans="1:28" x14ac:dyDescent="0.2">
      <c r="A25" s="54" t="s">
        <v>218</v>
      </c>
      <c r="B25" s="524">
        <f t="shared" si="0"/>
        <v>7186</v>
      </c>
      <c r="C25" s="524">
        <f t="shared" si="1"/>
        <v>3400</v>
      </c>
      <c r="D25" s="524">
        <f t="shared" si="2"/>
        <v>3786</v>
      </c>
      <c r="E25" s="524"/>
      <c r="F25" s="534">
        <v>1434</v>
      </c>
      <c r="G25" s="534">
        <v>676</v>
      </c>
      <c r="H25" s="534">
        <v>758</v>
      </c>
      <c r="I25" s="524"/>
      <c r="J25" s="524">
        <v>1436</v>
      </c>
      <c r="K25" s="524">
        <v>684</v>
      </c>
      <c r="L25" s="524">
        <v>752</v>
      </c>
      <c r="M25" s="524"/>
      <c r="N25" s="524">
        <v>1366</v>
      </c>
      <c r="O25" s="524">
        <v>669</v>
      </c>
      <c r="P25" s="524">
        <v>697</v>
      </c>
      <c r="Q25" s="524"/>
      <c r="R25" s="524">
        <v>1490</v>
      </c>
      <c r="S25" s="524">
        <v>682</v>
      </c>
      <c r="T25" s="524">
        <v>808</v>
      </c>
      <c r="U25" s="524"/>
      <c r="V25" s="524">
        <v>1310</v>
      </c>
      <c r="W25" s="524">
        <v>625</v>
      </c>
      <c r="X25" s="524">
        <v>685</v>
      </c>
      <c r="Y25" s="524"/>
      <c r="Z25" s="524">
        <v>150</v>
      </c>
      <c r="AA25" s="524">
        <v>64</v>
      </c>
      <c r="AB25" s="524">
        <v>86</v>
      </c>
    </row>
    <row r="26" spans="1:28" x14ac:dyDescent="0.2">
      <c r="A26" s="54" t="s">
        <v>56</v>
      </c>
      <c r="B26" s="524">
        <f t="shared" si="0"/>
        <v>12593</v>
      </c>
      <c r="C26" s="524">
        <f t="shared" si="1"/>
        <v>5999</v>
      </c>
      <c r="D26" s="524">
        <f t="shared" si="2"/>
        <v>6594</v>
      </c>
      <c r="E26" s="524"/>
      <c r="F26" s="534">
        <v>2565</v>
      </c>
      <c r="G26" s="534">
        <v>1242</v>
      </c>
      <c r="H26" s="534">
        <v>1323</v>
      </c>
      <c r="I26" s="524"/>
      <c r="J26" s="524">
        <v>2559</v>
      </c>
      <c r="K26" s="524">
        <v>1256</v>
      </c>
      <c r="L26" s="524">
        <v>1303</v>
      </c>
      <c r="M26" s="524"/>
      <c r="N26" s="524">
        <v>2233</v>
      </c>
      <c r="O26" s="524">
        <v>1073</v>
      </c>
      <c r="P26" s="524">
        <v>1160</v>
      </c>
      <c r="Q26" s="524"/>
      <c r="R26" s="524">
        <v>2514</v>
      </c>
      <c r="S26" s="524">
        <v>1178</v>
      </c>
      <c r="T26" s="524">
        <v>1336</v>
      </c>
      <c r="U26" s="524"/>
      <c r="V26" s="524">
        <v>2279</v>
      </c>
      <c r="W26" s="524">
        <v>1053</v>
      </c>
      <c r="X26" s="524">
        <v>1226</v>
      </c>
      <c r="Y26" s="524"/>
      <c r="Z26" s="524">
        <v>443</v>
      </c>
      <c r="AA26" s="524">
        <v>197</v>
      </c>
      <c r="AB26" s="524">
        <v>246</v>
      </c>
    </row>
    <row r="27" spans="1:28" x14ac:dyDescent="0.2">
      <c r="A27" s="54" t="s">
        <v>70</v>
      </c>
      <c r="B27" s="524">
        <f t="shared" si="0"/>
        <v>7431</v>
      </c>
      <c r="C27" s="524">
        <f t="shared" si="1"/>
        <v>3596</v>
      </c>
      <c r="D27" s="524">
        <f t="shared" si="2"/>
        <v>3835</v>
      </c>
      <c r="E27" s="524"/>
      <c r="F27" s="534">
        <v>1213</v>
      </c>
      <c r="G27" s="534">
        <v>610</v>
      </c>
      <c r="H27" s="534">
        <v>603</v>
      </c>
      <c r="I27" s="524"/>
      <c r="J27" s="524">
        <v>1158</v>
      </c>
      <c r="K27" s="524">
        <v>602</v>
      </c>
      <c r="L27" s="524">
        <v>556</v>
      </c>
      <c r="M27" s="524"/>
      <c r="N27" s="524">
        <v>1135</v>
      </c>
      <c r="O27" s="524">
        <v>589</v>
      </c>
      <c r="P27" s="524">
        <v>546</v>
      </c>
      <c r="Q27" s="524"/>
      <c r="R27" s="524">
        <v>1864</v>
      </c>
      <c r="S27" s="524">
        <v>817</v>
      </c>
      <c r="T27" s="524">
        <v>1047</v>
      </c>
      <c r="U27" s="524"/>
      <c r="V27" s="524">
        <v>1434</v>
      </c>
      <c r="W27" s="524">
        <v>689</v>
      </c>
      <c r="X27" s="524">
        <v>745</v>
      </c>
      <c r="Y27" s="524"/>
      <c r="Z27" s="524">
        <v>627</v>
      </c>
      <c r="AA27" s="524">
        <v>289</v>
      </c>
      <c r="AB27" s="524">
        <v>338</v>
      </c>
    </row>
    <row r="28" spans="1:28" x14ac:dyDescent="0.2">
      <c r="A28" s="54" t="s">
        <v>71</v>
      </c>
      <c r="B28" s="524">
        <f t="shared" si="0"/>
        <v>10038</v>
      </c>
      <c r="C28" s="524">
        <f t="shared" si="1"/>
        <v>4846</v>
      </c>
      <c r="D28" s="524">
        <f t="shared" si="2"/>
        <v>5192</v>
      </c>
      <c r="E28" s="524"/>
      <c r="F28" s="534">
        <v>1840</v>
      </c>
      <c r="G28" s="534">
        <v>935</v>
      </c>
      <c r="H28" s="534">
        <v>905</v>
      </c>
      <c r="I28" s="524"/>
      <c r="J28" s="524">
        <v>1851</v>
      </c>
      <c r="K28" s="524">
        <v>934</v>
      </c>
      <c r="L28" s="524">
        <v>917</v>
      </c>
      <c r="M28" s="524"/>
      <c r="N28" s="524">
        <v>1614</v>
      </c>
      <c r="O28" s="524">
        <v>833</v>
      </c>
      <c r="P28" s="524">
        <v>781</v>
      </c>
      <c r="Q28" s="524"/>
      <c r="R28" s="524">
        <v>2201</v>
      </c>
      <c r="S28" s="524">
        <v>997</v>
      </c>
      <c r="T28" s="524">
        <v>1204</v>
      </c>
      <c r="U28" s="524"/>
      <c r="V28" s="524">
        <v>1821</v>
      </c>
      <c r="W28" s="524">
        <v>842</v>
      </c>
      <c r="X28" s="524">
        <v>979</v>
      </c>
      <c r="Y28" s="524"/>
      <c r="Z28" s="524">
        <v>711</v>
      </c>
      <c r="AA28" s="524">
        <v>305</v>
      </c>
      <c r="AB28" s="524">
        <v>406</v>
      </c>
    </row>
    <row r="29" spans="1:28" x14ac:dyDescent="0.2">
      <c r="A29" s="54" t="s">
        <v>57</v>
      </c>
      <c r="B29" s="524">
        <f t="shared" si="0"/>
        <v>6204</v>
      </c>
      <c r="C29" s="524">
        <f t="shared" si="1"/>
        <v>3105</v>
      </c>
      <c r="D29" s="524">
        <f t="shared" si="2"/>
        <v>3099</v>
      </c>
      <c r="E29" s="524"/>
      <c r="F29" s="534">
        <v>1167</v>
      </c>
      <c r="G29" s="534">
        <v>606</v>
      </c>
      <c r="H29" s="534">
        <v>561</v>
      </c>
      <c r="I29" s="524"/>
      <c r="J29" s="524">
        <v>1176</v>
      </c>
      <c r="K29" s="524">
        <v>628</v>
      </c>
      <c r="L29" s="524">
        <v>548</v>
      </c>
      <c r="M29" s="524"/>
      <c r="N29" s="524">
        <v>1070</v>
      </c>
      <c r="O29" s="524">
        <v>546</v>
      </c>
      <c r="P29" s="524">
        <v>524</v>
      </c>
      <c r="Q29" s="524"/>
      <c r="R29" s="524">
        <v>1276</v>
      </c>
      <c r="S29" s="524">
        <v>638</v>
      </c>
      <c r="T29" s="524">
        <v>638</v>
      </c>
      <c r="U29" s="524"/>
      <c r="V29" s="524">
        <v>1218</v>
      </c>
      <c r="W29" s="524">
        <v>554</v>
      </c>
      <c r="X29" s="524">
        <v>664</v>
      </c>
      <c r="Y29" s="524"/>
      <c r="Z29" s="524">
        <v>297</v>
      </c>
      <c r="AA29" s="524">
        <v>133</v>
      </c>
      <c r="AB29" s="524">
        <v>164</v>
      </c>
    </row>
    <row r="30" spans="1:28" x14ac:dyDescent="0.2">
      <c r="A30" s="54" t="s">
        <v>58</v>
      </c>
      <c r="B30" s="524">
        <f t="shared" si="0"/>
        <v>12427</v>
      </c>
      <c r="C30" s="524">
        <f t="shared" si="1"/>
        <v>6233</v>
      </c>
      <c r="D30" s="524">
        <f t="shared" si="2"/>
        <v>6194</v>
      </c>
      <c r="E30" s="524"/>
      <c r="F30" s="534">
        <v>2603</v>
      </c>
      <c r="G30" s="534">
        <v>1310</v>
      </c>
      <c r="H30" s="534">
        <v>1293</v>
      </c>
      <c r="I30" s="524"/>
      <c r="J30" s="524">
        <v>2400</v>
      </c>
      <c r="K30" s="524">
        <v>1254</v>
      </c>
      <c r="L30" s="524">
        <v>1146</v>
      </c>
      <c r="M30" s="524"/>
      <c r="N30" s="524">
        <v>2246</v>
      </c>
      <c r="O30" s="524">
        <v>1132</v>
      </c>
      <c r="P30" s="524">
        <v>1114</v>
      </c>
      <c r="Q30" s="524"/>
      <c r="R30" s="524">
        <v>2446</v>
      </c>
      <c r="S30" s="524">
        <v>1204</v>
      </c>
      <c r="T30" s="524">
        <v>1242</v>
      </c>
      <c r="U30" s="524"/>
      <c r="V30" s="524">
        <v>2348</v>
      </c>
      <c r="W30" s="524">
        <v>1151</v>
      </c>
      <c r="X30" s="524">
        <v>1197</v>
      </c>
      <c r="Y30" s="524"/>
      <c r="Z30" s="524">
        <v>384</v>
      </c>
      <c r="AA30" s="524">
        <v>182</v>
      </c>
      <c r="AB30" s="524">
        <v>202</v>
      </c>
    </row>
    <row r="31" spans="1:28" x14ac:dyDescent="0.2">
      <c r="A31" s="54" t="s">
        <v>59</v>
      </c>
      <c r="B31" s="524">
        <f t="shared" si="0"/>
        <v>15011</v>
      </c>
      <c r="C31" s="524">
        <f t="shared" si="1"/>
        <v>7235</v>
      </c>
      <c r="D31" s="524">
        <f t="shared" si="2"/>
        <v>7776</v>
      </c>
      <c r="E31" s="524"/>
      <c r="F31" s="534">
        <v>2644</v>
      </c>
      <c r="G31" s="534">
        <v>1321</v>
      </c>
      <c r="H31" s="534">
        <v>1323</v>
      </c>
      <c r="I31" s="524"/>
      <c r="J31" s="524">
        <v>2667</v>
      </c>
      <c r="K31" s="524">
        <v>1361</v>
      </c>
      <c r="L31" s="524">
        <v>1306</v>
      </c>
      <c r="M31" s="524"/>
      <c r="N31" s="524">
        <v>2616</v>
      </c>
      <c r="O31" s="524">
        <v>1250</v>
      </c>
      <c r="P31" s="524">
        <v>1366</v>
      </c>
      <c r="Q31" s="524"/>
      <c r="R31" s="524">
        <v>3290</v>
      </c>
      <c r="S31" s="524">
        <v>1564</v>
      </c>
      <c r="T31" s="524">
        <v>1726</v>
      </c>
      <c r="U31" s="524"/>
      <c r="V31" s="524">
        <v>2959</v>
      </c>
      <c r="W31" s="524">
        <v>1386</v>
      </c>
      <c r="X31" s="524">
        <v>1573</v>
      </c>
      <c r="Y31" s="524"/>
      <c r="Z31" s="524">
        <v>835</v>
      </c>
      <c r="AA31" s="524">
        <v>353</v>
      </c>
      <c r="AB31" s="524">
        <v>482</v>
      </c>
    </row>
    <row r="32" spans="1:28" x14ac:dyDescent="0.2">
      <c r="A32" s="54" t="s">
        <v>85</v>
      </c>
      <c r="B32" s="524">
        <f t="shared" si="0"/>
        <v>8729</v>
      </c>
      <c r="C32" s="524">
        <f t="shared" si="1"/>
        <v>4149</v>
      </c>
      <c r="D32" s="524">
        <f t="shared" si="2"/>
        <v>4580</v>
      </c>
      <c r="E32" s="524"/>
      <c r="F32" s="534">
        <v>1542</v>
      </c>
      <c r="G32" s="534">
        <v>776</v>
      </c>
      <c r="H32" s="534">
        <v>766</v>
      </c>
      <c r="I32" s="524"/>
      <c r="J32" s="524">
        <v>1620</v>
      </c>
      <c r="K32" s="524">
        <v>822</v>
      </c>
      <c r="L32" s="524">
        <v>798</v>
      </c>
      <c r="M32" s="524"/>
      <c r="N32" s="524">
        <v>1456</v>
      </c>
      <c r="O32" s="524">
        <v>707</v>
      </c>
      <c r="P32" s="524">
        <v>749</v>
      </c>
      <c r="Q32" s="524"/>
      <c r="R32" s="524">
        <v>1987</v>
      </c>
      <c r="S32" s="524">
        <v>879</v>
      </c>
      <c r="T32" s="524">
        <v>1108</v>
      </c>
      <c r="U32" s="524"/>
      <c r="V32" s="524">
        <v>1549</v>
      </c>
      <c r="W32" s="524">
        <v>697</v>
      </c>
      <c r="X32" s="524">
        <v>852</v>
      </c>
      <c r="Y32" s="524"/>
      <c r="Z32" s="524">
        <v>575</v>
      </c>
      <c r="AA32" s="524">
        <v>268</v>
      </c>
      <c r="AB32" s="524">
        <v>307</v>
      </c>
    </row>
    <row r="33" spans="1:28" x14ac:dyDescent="0.2">
      <c r="A33" s="54" t="s">
        <v>72</v>
      </c>
      <c r="B33" s="524">
        <f t="shared" si="0"/>
        <v>8361</v>
      </c>
      <c r="C33" s="524">
        <f t="shared" si="1"/>
        <v>4089</v>
      </c>
      <c r="D33" s="524">
        <f t="shared" si="2"/>
        <v>4272</v>
      </c>
      <c r="E33" s="524"/>
      <c r="F33" s="534">
        <v>1507</v>
      </c>
      <c r="G33" s="534">
        <v>745</v>
      </c>
      <c r="H33" s="534">
        <v>762</v>
      </c>
      <c r="I33" s="524"/>
      <c r="J33" s="524">
        <v>1548</v>
      </c>
      <c r="K33" s="524">
        <v>806</v>
      </c>
      <c r="L33" s="524">
        <v>742</v>
      </c>
      <c r="M33" s="524"/>
      <c r="N33" s="524">
        <v>1466</v>
      </c>
      <c r="O33" s="524">
        <v>754</v>
      </c>
      <c r="P33" s="524">
        <v>712</v>
      </c>
      <c r="Q33" s="524"/>
      <c r="R33" s="524">
        <v>1871</v>
      </c>
      <c r="S33" s="524">
        <v>898</v>
      </c>
      <c r="T33" s="524">
        <v>973</v>
      </c>
      <c r="U33" s="524"/>
      <c r="V33" s="524">
        <v>1612</v>
      </c>
      <c r="W33" s="524">
        <v>731</v>
      </c>
      <c r="X33" s="524">
        <v>881</v>
      </c>
      <c r="Y33" s="524"/>
      <c r="Z33" s="524">
        <v>357</v>
      </c>
      <c r="AA33" s="524">
        <v>155</v>
      </c>
      <c r="AB33" s="524">
        <v>202</v>
      </c>
    </row>
    <row r="34" spans="1:28" x14ac:dyDescent="0.2">
      <c r="A34" s="54" t="s">
        <v>73</v>
      </c>
      <c r="B34" s="524">
        <f t="shared" si="0"/>
        <v>2976</v>
      </c>
      <c r="C34" s="524">
        <f t="shared" si="1"/>
        <v>1432</v>
      </c>
      <c r="D34" s="524">
        <f t="shared" si="2"/>
        <v>1544</v>
      </c>
      <c r="E34" s="524"/>
      <c r="F34" s="534">
        <v>518</v>
      </c>
      <c r="G34" s="534">
        <v>272</v>
      </c>
      <c r="H34" s="534">
        <v>246</v>
      </c>
      <c r="I34" s="524"/>
      <c r="J34" s="524">
        <v>540</v>
      </c>
      <c r="K34" s="524">
        <v>300</v>
      </c>
      <c r="L34" s="524">
        <v>240</v>
      </c>
      <c r="M34" s="524"/>
      <c r="N34" s="524">
        <v>429</v>
      </c>
      <c r="O34" s="524">
        <v>219</v>
      </c>
      <c r="P34" s="524">
        <v>210</v>
      </c>
      <c r="Q34" s="524"/>
      <c r="R34" s="524">
        <v>753</v>
      </c>
      <c r="S34" s="524">
        <v>336</v>
      </c>
      <c r="T34" s="524">
        <v>417</v>
      </c>
      <c r="U34" s="524"/>
      <c r="V34" s="524">
        <v>502</v>
      </c>
      <c r="W34" s="524">
        <v>216</v>
      </c>
      <c r="X34" s="524">
        <v>286</v>
      </c>
      <c r="Y34" s="524"/>
      <c r="Z34" s="524">
        <v>234</v>
      </c>
      <c r="AA34" s="524">
        <v>89</v>
      </c>
      <c r="AB34" s="524">
        <v>145</v>
      </c>
    </row>
    <row r="35" spans="1:28" x14ac:dyDescent="0.2">
      <c r="A35" s="54" t="s">
        <v>74</v>
      </c>
      <c r="B35" s="524">
        <f t="shared" si="0"/>
        <v>20706</v>
      </c>
      <c r="C35" s="524">
        <f t="shared" si="1"/>
        <v>9943</v>
      </c>
      <c r="D35" s="524">
        <f t="shared" si="2"/>
        <v>10763</v>
      </c>
      <c r="E35" s="524"/>
      <c r="F35" s="534">
        <v>4059</v>
      </c>
      <c r="G35" s="534">
        <v>2084</v>
      </c>
      <c r="H35" s="534">
        <v>1975</v>
      </c>
      <c r="I35" s="524"/>
      <c r="J35" s="524">
        <v>4016</v>
      </c>
      <c r="K35" s="524">
        <v>2034</v>
      </c>
      <c r="L35" s="524">
        <v>1982</v>
      </c>
      <c r="M35" s="524"/>
      <c r="N35" s="524">
        <v>3687</v>
      </c>
      <c r="O35" s="524">
        <v>1832</v>
      </c>
      <c r="P35" s="524">
        <v>1855</v>
      </c>
      <c r="Q35" s="524"/>
      <c r="R35" s="524">
        <v>4222</v>
      </c>
      <c r="S35" s="524">
        <v>1874</v>
      </c>
      <c r="T35" s="524">
        <v>2348</v>
      </c>
      <c r="U35" s="524"/>
      <c r="V35" s="524">
        <v>3866</v>
      </c>
      <c r="W35" s="524">
        <v>1751</v>
      </c>
      <c r="X35" s="524">
        <v>2115</v>
      </c>
      <c r="Y35" s="524"/>
      <c r="Z35" s="524">
        <v>856</v>
      </c>
      <c r="AA35" s="524">
        <v>368</v>
      </c>
      <c r="AB35" s="524">
        <v>488</v>
      </c>
    </row>
    <row r="36" spans="1:28" x14ac:dyDescent="0.2">
      <c r="A36" s="54" t="s">
        <v>75</v>
      </c>
      <c r="B36" s="524">
        <f t="shared" si="0"/>
        <v>17651</v>
      </c>
      <c r="C36" s="524">
        <f t="shared" si="1"/>
        <v>8679</v>
      </c>
      <c r="D36" s="524">
        <f t="shared" si="2"/>
        <v>8972</v>
      </c>
      <c r="E36" s="524"/>
      <c r="F36" s="534">
        <v>3597</v>
      </c>
      <c r="G36" s="534">
        <v>1821</v>
      </c>
      <c r="H36" s="534">
        <v>1776</v>
      </c>
      <c r="I36" s="524"/>
      <c r="J36" s="524">
        <v>3542</v>
      </c>
      <c r="K36" s="524">
        <v>1807</v>
      </c>
      <c r="L36" s="524">
        <v>1735</v>
      </c>
      <c r="M36" s="524"/>
      <c r="N36" s="524">
        <v>3117</v>
      </c>
      <c r="O36" s="524">
        <v>1562</v>
      </c>
      <c r="P36" s="524">
        <v>1555</v>
      </c>
      <c r="Q36" s="524"/>
      <c r="R36" s="524">
        <v>3482</v>
      </c>
      <c r="S36" s="524">
        <v>1648</v>
      </c>
      <c r="T36" s="524">
        <v>1834</v>
      </c>
      <c r="U36" s="524"/>
      <c r="V36" s="524">
        <v>3257</v>
      </c>
      <c r="W36" s="524">
        <v>1528</v>
      </c>
      <c r="X36" s="524">
        <v>1729</v>
      </c>
      <c r="Y36" s="524"/>
      <c r="Z36" s="524">
        <v>656</v>
      </c>
      <c r="AA36" s="524">
        <v>313</v>
      </c>
      <c r="AB36" s="524">
        <v>343</v>
      </c>
    </row>
    <row r="37" spans="1:28" ht="13.5" thickBot="1" x14ac:dyDescent="0.25">
      <c r="A37" s="58" t="s">
        <v>76</v>
      </c>
      <c r="B37" s="520">
        <f t="shared" si="0"/>
        <v>3108</v>
      </c>
      <c r="C37" s="520">
        <f t="shared" si="1"/>
        <v>1582</v>
      </c>
      <c r="D37" s="520">
        <f t="shared" si="2"/>
        <v>1526</v>
      </c>
      <c r="E37" s="520"/>
      <c r="F37" s="535">
        <v>660</v>
      </c>
      <c r="G37" s="535">
        <v>316</v>
      </c>
      <c r="H37" s="535">
        <v>344</v>
      </c>
      <c r="I37" s="520"/>
      <c r="J37" s="520">
        <v>706</v>
      </c>
      <c r="K37" s="520">
        <v>368</v>
      </c>
      <c r="L37" s="520">
        <v>338</v>
      </c>
      <c r="M37" s="520"/>
      <c r="N37" s="520">
        <v>586</v>
      </c>
      <c r="O37" s="520">
        <v>297</v>
      </c>
      <c r="P37" s="520">
        <v>289</v>
      </c>
      <c r="Q37" s="520"/>
      <c r="R37" s="520">
        <v>582</v>
      </c>
      <c r="S37" s="520">
        <v>314</v>
      </c>
      <c r="T37" s="520">
        <v>268</v>
      </c>
      <c r="U37" s="520"/>
      <c r="V37" s="520">
        <v>425</v>
      </c>
      <c r="W37" s="520">
        <v>209</v>
      </c>
      <c r="X37" s="520">
        <v>216</v>
      </c>
      <c r="Y37" s="520"/>
      <c r="Z37" s="520">
        <v>149</v>
      </c>
      <c r="AA37" s="520">
        <v>78</v>
      </c>
      <c r="AB37" s="520">
        <v>71</v>
      </c>
    </row>
    <row r="38" spans="1:28" ht="15" customHeight="1" x14ac:dyDescent="0.2">
      <c r="A38" s="13" t="s">
        <v>24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x14ac:dyDescent="0.2"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  <row r="40" spans="1:28" x14ac:dyDescent="0.2"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</row>
  </sheetData>
  <mergeCells count="13">
    <mergeCell ref="V6:X6"/>
    <mergeCell ref="Z6:AB6"/>
    <mergeCell ref="A4:AB4"/>
    <mergeCell ref="A1:AB1"/>
    <mergeCell ref="A2:AB2"/>
    <mergeCell ref="A3:AB3"/>
    <mergeCell ref="A5:AB5"/>
    <mergeCell ref="A6:A7"/>
    <mergeCell ref="B6:D6"/>
    <mergeCell ref="F6:H6"/>
    <mergeCell ref="J6:L6"/>
    <mergeCell ref="N6:P6"/>
    <mergeCell ref="R6:T6"/>
  </mergeCells>
  <conditionalFormatting sqref="E10:P22 U10:AB22 E9 I9 M9 U9 Y9">
    <cfRule type="cellIs" dxfId="832" priority="15" operator="equal">
      <formula>0</formula>
    </cfRule>
  </conditionalFormatting>
  <conditionalFormatting sqref="Q17:T21 R13:T13 R15:T16 Q22">
    <cfRule type="cellIs" dxfId="831" priority="14" operator="equal">
      <formula>0</formula>
    </cfRule>
  </conditionalFormatting>
  <conditionalFormatting sqref="R10:T11">
    <cfRule type="cellIs" dxfId="830" priority="13" operator="equal">
      <formula>0</formula>
    </cfRule>
  </conditionalFormatting>
  <conditionalFormatting sqref="Q9:Q17">
    <cfRule type="cellIs" dxfId="829" priority="12" operator="equal">
      <formula>0</formula>
    </cfRule>
  </conditionalFormatting>
  <conditionalFormatting sqref="R14:T14">
    <cfRule type="cellIs" dxfId="828" priority="11" operator="equal">
      <formula>0</formula>
    </cfRule>
  </conditionalFormatting>
  <conditionalFormatting sqref="R22:T22">
    <cfRule type="cellIs" dxfId="827" priority="10" operator="equal">
      <formula>0</formula>
    </cfRule>
  </conditionalFormatting>
  <conditionalFormatting sqref="R12:T12">
    <cfRule type="cellIs" dxfId="826" priority="9" operator="equal">
      <formula>0</formula>
    </cfRule>
  </conditionalFormatting>
  <conditionalFormatting sqref="B10:D37">
    <cfRule type="cellIs" dxfId="825" priority="8" operator="equal">
      <formula>0</formula>
    </cfRule>
  </conditionalFormatting>
  <conditionalFormatting sqref="B9:D9">
    <cfRule type="cellIs" dxfId="824" priority="7" operator="equal">
      <formula>0</formula>
    </cfRule>
  </conditionalFormatting>
  <conditionalFormatting sqref="F9:H9">
    <cfRule type="cellIs" dxfId="823" priority="6" operator="equal">
      <formula>0</formula>
    </cfRule>
  </conditionalFormatting>
  <conditionalFormatting sqref="J9:L9">
    <cfRule type="cellIs" dxfId="822" priority="5" operator="equal">
      <formula>0</formula>
    </cfRule>
  </conditionalFormatting>
  <conditionalFormatting sqref="N9:P9">
    <cfRule type="cellIs" dxfId="821" priority="4" operator="equal">
      <formula>0</formula>
    </cfRule>
  </conditionalFormatting>
  <conditionalFormatting sqref="R9:T9">
    <cfRule type="cellIs" dxfId="820" priority="3" operator="equal">
      <formula>0</formula>
    </cfRule>
  </conditionalFormatting>
  <conditionalFormatting sqref="V9:X9">
    <cfRule type="cellIs" dxfId="819" priority="2" operator="equal">
      <formula>0</formula>
    </cfRule>
  </conditionalFormatting>
  <conditionalFormatting sqref="Z9:AB9">
    <cfRule type="cellIs" dxfId="818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5" fitToHeight="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371919</v>
      </c>
      <c r="C9" s="554">
        <f>SUM(C11:C37)</f>
        <v>182247</v>
      </c>
      <c r="D9" s="554">
        <f>SUM(D11:D37)</f>
        <v>189672</v>
      </c>
      <c r="E9" s="554"/>
      <c r="F9" s="554">
        <f>SUM(F11:F37)</f>
        <v>70761</v>
      </c>
      <c r="G9" s="554">
        <f>SUM(G11:G37)</f>
        <v>35681</v>
      </c>
      <c r="H9" s="554">
        <f>SUM(H11:H37)</f>
        <v>35080</v>
      </c>
      <c r="I9" s="554"/>
      <c r="J9" s="554">
        <f>SUM(J11:J37)</f>
        <v>71795</v>
      </c>
      <c r="K9" s="554">
        <f>SUM(K11:K37)</f>
        <v>36639</v>
      </c>
      <c r="L9" s="554">
        <f>SUM(L11:L37)</f>
        <v>35156</v>
      </c>
      <c r="M9" s="554"/>
      <c r="N9" s="554">
        <f>SUM(N11:N37)</f>
        <v>66131</v>
      </c>
      <c r="O9" s="554">
        <f>SUM(O11:O37)</f>
        <v>33076</v>
      </c>
      <c r="P9" s="554">
        <f>SUM(P11:P37)</f>
        <v>33055</v>
      </c>
      <c r="Q9" s="554"/>
      <c r="R9" s="554">
        <f>SUM(R11:R37)</f>
        <v>75927</v>
      </c>
      <c r="S9" s="554">
        <f>SUM(S11:S37)</f>
        <v>36034</v>
      </c>
      <c r="T9" s="554">
        <f>SUM(T11:T37)</f>
        <v>39893</v>
      </c>
      <c r="U9" s="554"/>
      <c r="V9" s="554">
        <f>SUM(V11:V37)</f>
        <v>68325</v>
      </c>
      <c r="W9" s="554">
        <f>SUM(W11:W37)</f>
        <v>32432</v>
      </c>
      <c r="X9" s="554">
        <f>SUM(X11:X37)</f>
        <v>35893</v>
      </c>
      <c r="Y9" s="554"/>
      <c r="Z9" s="554">
        <f>SUM(Z11:Z37)</f>
        <v>18980</v>
      </c>
      <c r="AA9" s="554">
        <f>SUM(AA11:AA37)</f>
        <v>8385</v>
      </c>
      <c r="AB9" s="554">
        <f>SUM(AB11:AB37)</f>
        <v>10595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18119</v>
      </c>
      <c r="C11" s="524">
        <f>+G11+K11+O11+S11+W11+AA11</f>
        <v>8999</v>
      </c>
      <c r="D11" s="524">
        <f>+B11-C11</f>
        <v>9120</v>
      </c>
      <c r="E11" s="537"/>
      <c r="F11" s="522">
        <v>3643</v>
      </c>
      <c r="G11" s="522">
        <v>1835</v>
      </c>
      <c r="H11" s="522">
        <v>1808</v>
      </c>
      <c r="I11" s="537"/>
      <c r="J11" s="537">
        <v>3657</v>
      </c>
      <c r="K11" s="537">
        <v>1840</v>
      </c>
      <c r="L11" s="537">
        <v>1817</v>
      </c>
      <c r="M11" s="537"/>
      <c r="N11" s="537">
        <v>3205</v>
      </c>
      <c r="O11" s="537">
        <v>1579</v>
      </c>
      <c r="P11" s="537">
        <v>1626</v>
      </c>
      <c r="Q11" s="537"/>
      <c r="R11" s="537">
        <v>3443</v>
      </c>
      <c r="S11" s="537">
        <v>1728</v>
      </c>
      <c r="T11" s="537">
        <v>1715</v>
      </c>
      <c r="U11" s="537"/>
      <c r="V11" s="537">
        <v>3325</v>
      </c>
      <c r="W11" s="537">
        <v>1633</v>
      </c>
      <c r="X11" s="537">
        <v>1692</v>
      </c>
      <c r="Y11" s="537"/>
      <c r="Z11" s="537">
        <v>846</v>
      </c>
      <c r="AA11" s="537">
        <v>384</v>
      </c>
      <c r="AB11" s="537">
        <v>462</v>
      </c>
    </row>
    <row r="12" spans="1:29" x14ac:dyDescent="0.2">
      <c r="A12" s="54" t="s">
        <v>61</v>
      </c>
      <c r="B12" s="524">
        <f t="shared" ref="B12:C37" si="0">+F12+J12+N12+R12+V12+Z12</f>
        <v>18574</v>
      </c>
      <c r="C12" s="524">
        <f t="shared" si="0"/>
        <v>9191</v>
      </c>
      <c r="D12" s="524">
        <f t="shared" ref="D12:D37" si="1">+B12-C12</f>
        <v>9383</v>
      </c>
      <c r="E12" s="537"/>
      <c r="F12" s="522">
        <v>3678</v>
      </c>
      <c r="G12" s="522">
        <v>1882</v>
      </c>
      <c r="H12" s="522">
        <v>1796</v>
      </c>
      <c r="I12" s="537"/>
      <c r="J12" s="537">
        <v>3668</v>
      </c>
      <c r="K12" s="537">
        <v>1882</v>
      </c>
      <c r="L12" s="537">
        <v>1786</v>
      </c>
      <c r="M12" s="537"/>
      <c r="N12" s="537">
        <v>3221</v>
      </c>
      <c r="O12" s="537">
        <v>1646</v>
      </c>
      <c r="P12" s="537">
        <v>1575</v>
      </c>
      <c r="Q12" s="537"/>
      <c r="R12" s="537">
        <v>3704</v>
      </c>
      <c r="S12" s="537">
        <v>1761</v>
      </c>
      <c r="T12" s="537">
        <v>1943</v>
      </c>
      <c r="U12" s="537"/>
      <c r="V12" s="537">
        <v>3500</v>
      </c>
      <c r="W12" s="537">
        <v>1691</v>
      </c>
      <c r="X12" s="537">
        <v>1809</v>
      </c>
      <c r="Y12" s="537"/>
      <c r="Z12" s="537">
        <v>803</v>
      </c>
      <c r="AA12" s="537">
        <v>329</v>
      </c>
      <c r="AB12" s="537">
        <v>474</v>
      </c>
    </row>
    <row r="13" spans="1:29" x14ac:dyDescent="0.2">
      <c r="A13" s="54" t="s">
        <v>31</v>
      </c>
      <c r="B13" s="524">
        <f t="shared" si="0"/>
        <v>14993</v>
      </c>
      <c r="C13" s="524">
        <f t="shared" si="0"/>
        <v>7318</v>
      </c>
      <c r="D13" s="524">
        <f t="shared" si="1"/>
        <v>7675</v>
      </c>
      <c r="E13" s="537"/>
      <c r="F13" s="522">
        <v>3129</v>
      </c>
      <c r="G13" s="522">
        <v>1627</v>
      </c>
      <c r="H13" s="522">
        <v>1502</v>
      </c>
      <c r="I13" s="537"/>
      <c r="J13" s="537">
        <v>2960</v>
      </c>
      <c r="K13" s="537">
        <v>1528</v>
      </c>
      <c r="L13" s="537">
        <v>1432</v>
      </c>
      <c r="M13" s="537"/>
      <c r="N13" s="537">
        <v>2739</v>
      </c>
      <c r="O13" s="537">
        <v>1346</v>
      </c>
      <c r="P13" s="537">
        <v>1393</v>
      </c>
      <c r="Q13" s="537"/>
      <c r="R13" s="537">
        <v>2905</v>
      </c>
      <c r="S13" s="537">
        <v>1329</v>
      </c>
      <c r="T13" s="537">
        <v>1576</v>
      </c>
      <c r="U13" s="537"/>
      <c r="V13" s="537">
        <v>2596</v>
      </c>
      <c r="W13" s="537">
        <v>1229</v>
      </c>
      <c r="X13" s="537">
        <v>1367</v>
      </c>
      <c r="Y13" s="537"/>
      <c r="Z13" s="537">
        <v>664</v>
      </c>
      <c r="AA13" s="537">
        <v>259</v>
      </c>
      <c r="AB13" s="537">
        <v>405</v>
      </c>
    </row>
    <row r="14" spans="1:29" x14ac:dyDescent="0.2">
      <c r="A14" s="54" t="s">
        <v>62</v>
      </c>
      <c r="B14" s="524">
        <f t="shared" si="0"/>
        <v>25012</v>
      </c>
      <c r="C14" s="524">
        <f t="shared" si="0"/>
        <v>12339</v>
      </c>
      <c r="D14" s="524">
        <f t="shared" si="1"/>
        <v>12673</v>
      </c>
      <c r="E14" s="537"/>
      <c r="F14" s="522">
        <v>4403</v>
      </c>
      <c r="G14" s="522">
        <v>2283</v>
      </c>
      <c r="H14" s="522">
        <v>2120</v>
      </c>
      <c r="I14" s="537"/>
      <c r="J14" s="537">
        <v>4723</v>
      </c>
      <c r="K14" s="537">
        <v>2392</v>
      </c>
      <c r="L14" s="537">
        <v>2331</v>
      </c>
      <c r="M14" s="537"/>
      <c r="N14" s="537">
        <v>4248</v>
      </c>
      <c r="O14" s="537">
        <v>2177</v>
      </c>
      <c r="P14" s="537">
        <v>2071</v>
      </c>
      <c r="Q14" s="537"/>
      <c r="R14" s="537">
        <v>4898</v>
      </c>
      <c r="S14" s="537">
        <v>2327</v>
      </c>
      <c r="T14" s="537">
        <v>2571</v>
      </c>
      <c r="U14" s="537"/>
      <c r="V14" s="537">
        <v>4671</v>
      </c>
      <c r="W14" s="537">
        <v>2244</v>
      </c>
      <c r="X14" s="537">
        <v>2427</v>
      </c>
      <c r="Y14" s="537"/>
      <c r="Z14" s="537">
        <v>2069</v>
      </c>
      <c r="AA14" s="537">
        <v>916</v>
      </c>
      <c r="AB14" s="537">
        <v>1153</v>
      </c>
    </row>
    <row r="15" spans="1:29" x14ac:dyDescent="0.2">
      <c r="A15" s="54" t="s">
        <v>63</v>
      </c>
      <c r="B15" s="524">
        <f t="shared" si="0"/>
        <v>6535</v>
      </c>
      <c r="C15" s="524">
        <f t="shared" si="0"/>
        <v>3325</v>
      </c>
      <c r="D15" s="524">
        <f t="shared" si="1"/>
        <v>3210</v>
      </c>
      <c r="E15" s="538"/>
      <c r="F15" s="541">
        <v>1180</v>
      </c>
      <c r="G15" s="541">
        <v>610</v>
      </c>
      <c r="H15" s="541">
        <v>570</v>
      </c>
      <c r="I15" s="538"/>
      <c r="J15" s="537">
        <v>1132</v>
      </c>
      <c r="K15" s="537">
        <v>590</v>
      </c>
      <c r="L15" s="537">
        <v>542</v>
      </c>
      <c r="M15" s="537"/>
      <c r="N15" s="537">
        <v>1156</v>
      </c>
      <c r="O15" s="537">
        <v>592</v>
      </c>
      <c r="P15" s="537">
        <v>564</v>
      </c>
      <c r="Q15" s="537"/>
      <c r="R15" s="537">
        <v>1364</v>
      </c>
      <c r="S15" s="537">
        <v>688</v>
      </c>
      <c r="T15" s="537">
        <v>676</v>
      </c>
      <c r="U15" s="537"/>
      <c r="V15" s="537">
        <v>1225</v>
      </c>
      <c r="W15" s="537">
        <v>612</v>
      </c>
      <c r="X15" s="537">
        <v>613</v>
      </c>
      <c r="Y15" s="537"/>
      <c r="Z15" s="537">
        <v>478</v>
      </c>
      <c r="AA15" s="537">
        <v>233</v>
      </c>
      <c r="AB15" s="537">
        <v>245</v>
      </c>
    </row>
    <row r="16" spans="1:29" x14ac:dyDescent="0.2">
      <c r="A16" s="54" t="s">
        <v>64</v>
      </c>
      <c r="B16" s="524">
        <f t="shared" si="0"/>
        <v>15478</v>
      </c>
      <c r="C16" s="524">
        <f t="shared" si="0"/>
        <v>7600</v>
      </c>
      <c r="D16" s="524">
        <f t="shared" si="1"/>
        <v>7878</v>
      </c>
      <c r="E16" s="538"/>
      <c r="F16" s="541">
        <v>2637</v>
      </c>
      <c r="G16" s="541">
        <v>1306</v>
      </c>
      <c r="H16" s="541">
        <v>1331</v>
      </c>
      <c r="I16" s="538"/>
      <c r="J16" s="538">
        <v>2876</v>
      </c>
      <c r="K16" s="538">
        <v>1479</v>
      </c>
      <c r="L16" s="538">
        <v>1397</v>
      </c>
      <c r="M16" s="538"/>
      <c r="N16" s="538">
        <v>2739</v>
      </c>
      <c r="O16" s="538">
        <v>1359</v>
      </c>
      <c r="P16" s="538">
        <v>1380</v>
      </c>
      <c r="Q16" s="538"/>
      <c r="R16" s="538">
        <v>3313</v>
      </c>
      <c r="S16" s="538">
        <v>1591</v>
      </c>
      <c r="T16" s="538">
        <v>1722</v>
      </c>
      <c r="U16" s="538"/>
      <c r="V16" s="538">
        <v>3127</v>
      </c>
      <c r="W16" s="538">
        <v>1500</v>
      </c>
      <c r="X16" s="538">
        <v>1627</v>
      </c>
      <c r="Y16" s="538"/>
      <c r="Z16" s="538">
        <v>786</v>
      </c>
      <c r="AA16" s="538">
        <v>365</v>
      </c>
      <c r="AB16" s="538">
        <v>421</v>
      </c>
    </row>
    <row r="17" spans="1:28" x14ac:dyDescent="0.2">
      <c r="A17" s="54" t="s">
        <v>84</v>
      </c>
      <c r="B17" s="524">
        <f t="shared" si="0"/>
        <v>3095</v>
      </c>
      <c r="C17" s="524">
        <f t="shared" si="0"/>
        <v>1501</v>
      </c>
      <c r="D17" s="524">
        <f t="shared" si="1"/>
        <v>1594</v>
      </c>
      <c r="E17" s="538"/>
      <c r="F17" s="541">
        <v>518</v>
      </c>
      <c r="G17" s="541">
        <v>255</v>
      </c>
      <c r="H17" s="541">
        <v>263</v>
      </c>
      <c r="I17" s="538"/>
      <c r="J17" s="538">
        <v>511</v>
      </c>
      <c r="K17" s="538">
        <v>296</v>
      </c>
      <c r="L17" s="538">
        <v>215</v>
      </c>
      <c r="M17" s="538"/>
      <c r="N17" s="538">
        <v>537</v>
      </c>
      <c r="O17" s="538">
        <v>270</v>
      </c>
      <c r="P17" s="538">
        <v>267</v>
      </c>
      <c r="Q17" s="538"/>
      <c r="R17" s="538">
        <v>652</v>
      </c>
      <c r="S17" s="538">
        <v>291</v>
      </c>
      <c r="T17" s="538">
        <v>361</v>
      </c>
      <c r="U17" s="538"/>
      <c r="V17" s="538">
        <v>629</v>
      </c>
      <c r="W17" s="538">
        <v>287</v>
      </c>
      <c r="X17" s="538">
        <v>342</v>
      </c>
      <c r="Y17" s="538"/>
      <c r="Z17" s="538">
        <v>248</v>
      </c>
      <c r="AA17" s="538">
        <v>102</v>
      </c>
      <c r="AB17" s="538">
        <v>146</v>
      </c>
    </row>
    <row r="18" spans="1:28" x14ac:dyDescent="0.2">
      <c r="A18" s="54" t="s">
        <v>55</v>
      </c>
      <c r="B18" s="524">
        <f t="shared" si="0"/>
        <v>34555</v>
      </c>
      <c r="C18" s="524">
        <f t="shared" si="0"/>
        <v>17079</v>
      </c>
      <c r="D18" s="524">
        <f t="shared" si="1"/>
        <v>17476</v>
      </c>
      <c r="E18" s="538"/>
      <c r="F18" s="541">
        <v>6773</v>
      </c>
      <c r="G18" s="541">
        <v>3421</v>
      </c>
      <c r="H18" s="541">
        <v>3352</v>
      </c>
      <c r="I18" s="538"/>
      <c r="J18" s="538">
        <v>6711</v>
      </c>
      <c r="K18" s="538">
        <v>3441</v>
      </c>
      <c r="L18" s="538">
        <v>3270</v>
      </c>
      <c r="M18" s="538"/>
      <c r="N18" s="538">
        <v>6273</v>
      </c>
      <c r="O18" s="538">
        <v>3118</v>
      </c>
      <c r="P18" s="538">
        <v>3155</v>
      </c>
      <c r="Q18" s="538"/>
      <c r="R18" s="538">
        <v>6866</v>
      </c>
      <c r="S18" s="538">
        <v>3308</v>
      </c>
      <c r="T18" s="538">
        <v>3558</v>
      </c>
      <c r="U18" s="538"/>
      <c r="V18" s="538">
        <v>6038</v>
      </c>
      <c r="W18" s="538">
        <v>2916</v>
      </c>
      <c r="X18" s="538">
        <v>3122</v>
      </c>
      <c r="Y18" s="538"/>
      <c r="Z18" s="538">
        <v>1894</v>
      </c>
      <c r="AA18" s="538">
        <v>875</v>
      </c>
      <c r="AB18" s="538">
        <v>1019</v>
      </c>
    </row>
    <row r="19" spans="1:28" x14ac:dyDescent="0.2">
      <c r="A19" s="54" t="s">
        <v>65</v>
      </c>
      <c r="B19" s="524">
        <f t="shared" si="0"/>
        <v>16989</v>
      </c>
      <c r="C19" s="524">
        <f t="shared" si="0"/>
        <v>8468</v>
      </c>
      <c r="D19" s="524">
        <f t="shared" si="1"/>
        <v>8521</v>
      </c>
      <c r="E19" s="537"/>
      <c r="F19" s="522">
        <v>3195</v>
      </c>
      <c r="G19" s="522">
        <v>1617</v>
      </c>
      <c r="H19" s="522">
        <v>1578</v>
      </c>
      <c r="I19" s="537"/>
      <c r="J19" s="537">
        <v>3282</v>
      </c>
      <c r="K19" s="537">
        <v>1679</v>
      </c>
      <c r="L19" s="537">
        <v>1603</v>
      </c>
      <c r="M19" s="537"/>
      <c r="N19" s="537">
        <v>3163</v>
      </c>
      <c r="O19" s="537">
        <v>1609</v>
      </c>
      <c r="P19" s="537">
        <v>1554</v>
      </c>
      <c r="Q19" s="537"/>
      <c r="R19" s="537">
        <v>3437</v>
      </c>
      <c r="S19" s="537">
        <v>1674</v>
      </c>
      <c r="T19" s="537">
        <v>1763</v>
      </c>
      <c r="U19" s="537"/>
      <c r="V19" s="537">
        <v>3253</v>
      </c>
      <c r="W19" s="537">
        <v>1584</v>
      </c>
      <c r="X19" s="537">
        <v>1669</v>
      </c>
      <c r="Y19" s="537"/>
      <c r="Z19" s="537">
        <v>659</v>
      </c>
      <c r="AA19" s="537">
        <v>305</v>
      </c>
      <c r="AB19" s="537">
        <v>354</v>
      </c>
    </row>
    <row r="20" spans="1:28" x14ac:dyDescent="0.2">
      <c r="A20" s="54" t="s">
        <v>66</v>
      </c>
      <c r="B20" s="524">
        <f t="shared" si="0"/>
        <v>19589</v>
      </c>
      <c r="C20" s="524">
        <f t="shared" si="0"/>
        <v>9559</v>
      </c>
      <c r="D20" s="524">
        <f t="shared" si="1"/>
        <v>10030</v>
      </c>
      <c r="E20" s="538"/>
      <c r="F20" s="541">
        <v>3891</v>
      </c>
      <c r="G20" s="541">
        <v>1969</v>
      </c>
      <c r="H20" s="541">
        <v>1922</v>
      </c>
      <c r="I20" s="538"/>
      <c r="J20" s="538">
        <v>3915</v>
      </c>
      <c r="K20" s="538">
        <v>2021</v>
      </c>
      <c r="L20" s="538">
        <v>1894</v>
      </c>
      <c r="M20" s="538"/>
      <c r="N20" s="538">
        <v>3459</v>
      </c>
      <c r="O20" s="538">
        <v>1709</v>
      </c>
      <c r="P20" s="538">
        <v>1750</v>
      </c>
      <c r="Q20" s="538"/>
      <c r="R20" s="538">
        <v>3955</v>
      </c>
      <c r="S20" s="538">
        <v>1839</v>
      </c>
      <c r="T20" s="538">
        <v>2116</v>
      </c>
      <c r="U20" s="538"/>
      <c r="V20" s="538">
        <v>3201</v>
      </c>
      <c r="W20" s="538">
        <v>1542</v>
      </c>
      <c r="X20" s="538">
        <v>1659</v>
      </c>
      <c r="Y20" s="538"/>
      <c r="Z20" s="538">
        <v>1168</v>
      </c>
      <c r="AA20" s="538">
        <v>479</v>
      </c>
      <c r="AB20" s="538">
        <v>689</v>
      </c>
    </row>
    <row r="21" spans="1:28" x14ac:dyDescent="0.2">
      <c r="A21" s="54" t="s">
        <v>67</v>
      </c>
      <c r="B21" s="524">
        <f t="shared" si="0"/>
        <v>6315</v>
      </c>
      <c r="C21" s="524">
        <f t="shared" si="0"/>
        <v>3067</v>
      </c>
      <c r="D21" s="524">
        <f t="shared" si="1"/>
        <v>3248</v>
      </c>
      <c r="E21" s="538"/>
      <c r="F21" s="541">
        <v>1373</v>
      </c>
      <c r="G21" s="541">
        <v>678</v>
      </c>
      <c r="H21" s="541">
        <v>695</v>
      </c>
      <c r="I21" s="538"/>
      <c r="J21" s="538">
        <v>1291</v>
      </c>
      <c r="K21" s="538">
        <v>670</v>
      </c>
      <c r="L21" s="538">
        <v>621</v>
      </c>
      <c r="M21" s="538"/>
      <c r="N21" s="538">
        <v>1163</v>
      </c>
      <c r="O21" s="538">
        <v>568</v>
      </c>
      <c r="P21" s="538">
        <v>595</v>
      </c>
      <c r="Q21" s="538"/>
      <c r="R21" s="538">
        <v>1172</v>
      </c>
      <c r="S21" s="538">
        <v>540</v>
      </c>
      <c r="T21" s="538">
        <v>632</v>
      </c>
      <c r="U21" s="538"/>
      <c r="V21" s="538">
        <v>1092</v>
      </c>
      <c r="W21" s="538">
        <v>513</v>
      </c>
      <c r="X21" s="538">
        <v>579</v>
      </c>
      <c r="Y21" s="538"/>
      <c r="Z21" s="538">
        <v>224</v>
      </c>
      <c r="AA21" s="538">
        <v>98</v>
      </c>
      <c r="AB21" s="538">
        <v>126</v>
      </c>
    </row>
    <row r="22" spans="1:28" x14ac:dyDescent="0.2">
      <c r="A22" s="53" t="s">
        <v>32</v>
      </c>
      <c r="B22" s="524">
        <f t="shared" si="0"/>
        <v>30288</v>
      </c>
      <c r="C22" s="524">
        <f t="shared" si="0"/>
        <v>14792</v>
      </c>
      <c r="D22" s="524">
        <f t="shared" si="1"/>
        <v>15496</v>
      </c>
      <c r="E22" s="524"/>
      <c r="F22" s="522">
        <v>5752</v>
      </c>
      <c r="G22" s="522">
        <v>2852</v>
      </c>
      <c r="H22" s="522">
        <v>2900</v>
      </c>
      <c r="I22" s="524"/>
      <c r="J22" s="537">
        <v>6139</v>
      </c>
      <c r="K22" s="537">
        <v>3116</v>
      </c>
      <c r="L22" s="537">
        <v>3023</v>
      </c>
      <c r="M22" s="524"/>
      <c r="N22" s="537">
        <v>5765</v>
      </c>
      <c r="O22" s="537">
        <v>2885</v>
      </c>
      <c r="P22" s="537">
        <v>2880</v>
      </c>
      <c r="Q22" s="524"/>
      <c r="R22" s="537">
        <v>5977</v>
      </c>
      <c r="S22" s="537">
        <v>2885</v>
      </c>
      <c r="T22" s="537">
        <v>3092</v>
      </c>
      <c r="U22" s="524"/>
      <c r="V22" s="537">
        <v>5466</v>
      </c>
      <c r="W22" s="537">
        <v>2540</v>
      </c>
      <c r="X22" s="537">
        <v>2926</v>
      </c>
      <c r="Y22" s="524"/>
      <c r="Z22" s="537">
        <v>1189</v>
      </c>
      <c r="AA22" s="537">
        <v>514</v>
      </c>
      <c r="AB22" s="537">
        <v>675</v>
      </c>
    </row>
    <row r="23" spans="1:28" x14ac:dyDescent="0.2">
      <c r="A23" s="54" t="s">
        <v>68</v>
      </c>
      <c r="B23" s="524">
        <f t="shared" si="0"/>
        <v>8070</v>
      </c>
      <c r="C23" s="524">
        <f t="shared" si="0"/>
        <v>4013</v>
      </c>
      <c r="D23" s="524">
        <f t="shared" si="1"/>
        <v>4057</v>
      </c>
      <c r="E23" s="524"/>
      <c r="F23" s="534">
        <v>1598</v>
      </c>
      <c r="G23" s="534">
        <v>816</v>
      </c>
      <c r="H23" s="534">
        <v>782</v>
      </c>
      <c r="I23" s="524"/>
      <c r="J23" s="524">
        <v>1634</v>
      </c>
      <c r="K23" s="524">
        <v>804</v>
      </c>
      <c r="L23" s="524">
        <v>830</v>
      </c>
      <c r="M23" s="524"/>
      <c r="N23" s="524">
        <v>1455</v>
      </c>
      <c r="O23" s="524">
        <v>735</v>
      </c>
      <c r="P23" s="524">
        <v>720</v>
      </c>
      <c r="Q23" s="524"/>
      <c r="R23" s="524">
        <v>1685</v>
      </c>
      <c r="S23" s="524">
        <v>844</v>
      </c>
      <c r="T23" s="524">
        <v>841</v>
      </c>
      <c r="U23" s="524"/>
      <c r="V23" s="524">
        <v>1519</v>
      </c>
      <c r="W23" s="524">
        <v>740</v>
      </c>
      <c r="X23" s="524">
        <v>779</v>
      </c>
      <c r="Y23" s="524"/>
      <c r="Z23" s="524">
        <v>179</v>
      </c>
      <c r="AA23" s="524">
        <v>74</v>
      </c>
      <c r="AB23" s="524">
        <v>105</v>
      </c>
    </row>
    <row r="24" spans="1:28" x14ac:dyDescent="0.2">
      <c r="A24" s="54" t="s">
        <v>33</v>
      </c>
      <c r="B24" s="524">
        <f t="shared" si="0"/>
        <v>26585</v>
      </c>
      <c r="C24" s="524">
        <f t="shared" si="0"/>
        <v>12971</v>
      </c>
      <c r="D24" s="524">
        <f t="shared" si="1"/>
        <v>13614</v>
      </c>
      <c r="E24" s="524"/>
      <c r="F24" s="534">
        <v>4691</v>
      </c>
      <c r="G24" s="534">
        <v>2319</v>
      </c>
      <c r="H24" s="534">
        <v>2372</v>
      </c>
      <c r="I24" s="524"/>
      <c r="J24" s="524">
        <v>5046</v>
      </c>
      <c r="K24" s="524">
        <v>2528</v>
      </c>
      <c r="L24" s="524">
        <v>2518</v>
      </c>
      <c r="M24" s="524"/>
      <c r="N24" s="524">
        <v>4931</v>
      </c>
      <c r="O24" s="524">
        <v>2454</v>
      </c>
      <c r="P24" s="524">
        <v>2477</v>
      </c>
      <c r="Q24" s="524"/>
      <c r="R24" s="524">
        <v>5420</v>
      </c>
      <c r="S24" s="524">
        <v>2606</v>
      </c>
      <c r="T24" s="524">
        <v>2814</v>
      </c>
      <c r="U24" s="524"/>
      <c r="V24" s="524">
        <v>4957</v>
      </c>
      <c r="W24" s="524">
        <v>2388</v>
      </c>
      <c r="X24" s="524">
        <v>2569</v>
      </c>
      <c r="Y24" s="524"/>
      <c r="Z24" s="524">
        <v>1540</v>
      </c>
      <c r="AA24" s="524">
        <v>676</v>
      </c>
      <c r="AB24" s="524">
        <v>864</v>
      </c>
    </row>
    <row r="25" spans="1:28" x14ac:dyDescent="0.2">
      <c r="A25" s="54" t="s">
        <v>218</v>
      </c>
      <c r="B25" s="524">
        <f t="shared" si="0"/>
        <v>7137</v>
      </c>
      <c r="C25" s="524">
        <f t="shared" si="0"/>
        <v>3378</v>
      </c>
      <c r="D25" s="524">
        <f t="shared" si="1"/>
        <v>3759</v>
      </c>
      <c r="E25" s="524"/>
      <c r="F25" s="534">
        <v>1426</v>
      </c>
      <c r="G25" s="534">
        <v>672</v>
      </c>
      <c r="H25" s="534">
        <v>754</v>
      </c>
      <c r="I25" s="524"/>
      <c r="J25" s="524">
        <v>1425</v>
      </c>
      <c r="K25" s="524">
        <v>681</v>
      </c>
      <c r="L25" s="524">
        <v>744</v>
      </c>
      <c r="M25" s="524"/>
      <c r="N25" s="524">
        <v>1354</v>
      </c>
      <c r="O25" s="524">
        <v>663</v>
      </c>
      <c r="P25" s="524">
        <v>691</v>
      </c>
      <c r="Q25" s="524"/>
      <c r="R25" s="524">
        <v>1480</v>
      </c>
      <c r="S25" s="524">
        <v>678</v>
      </c>
      <c r="T25" s="524">
        <v>802</v>
      </c>
      <c r="U25" s="524"/>
      <c r="V25" s="524">
        <v>1302</v>
      </c>
      <c r="W25" s="524">
        <v>620</v>
      </c>
      <c r="X25" s="524">
        <v>682</v>
      </c>
      <c r="Y25" s="524"/>
      <c r="Z25" s="524">
        <v>150</v>
      </c>
      <c r="AA25" s="524">
        <v>64</v>
      </c>
      <c r="AB25" s="524">
        <v>86</v>
      </c>
    </row>
    <row r="26" spans="1:28" x14ac:dyDescent="0.2">
      <c r="A26" s="54" t="s">
        <v>56</v>
      </c>
      <c r="B26" s="524">
        <f t="shared" si="0"/>
        <v>11907</v>
      </c>
      <c r="C26" s="524">
        <f t="shared" si="0"/>
        <v>5658</v>
      </c>
      <c r="D26" s="524">
        <f t="shared" si="1"/>
        <v>6249</v>
      </c>
      <c r="E26" s="524"/>
      <c r="F26" s="534">
        <v>2435</v>
      </c>
      <c r="G26" s="534">
        <v>1177</v>
      </c>
      <c r="H26" s="534">
        <v>1258</v>
      </c>
      <c r="I26" s="524"/>
      <c r="J26" s="524">
        <v>2414</v>
      </c>
      <c r="K26" s="524">
        <v>1181</v>
      </c>
      <c r="L26" s="524">
        <v>1233</v>
      </c>
      <c r="M26" s="524"/>
      <c r="N26" s="524">
        <v>2095</v>
      </c>
      <c r="O26" s="524">
        <v>1012</v>
      </c>
      <c r="P26" s="524">
        <v>1083</v>
      </c>
      <c r="Q26" s="524"/>
      <c r="R26" s="524">
        <v>2374</v>
      </c>
      <c r="S26" s="524">
        <v>1117</v>
      </c>
      <c r="T26" s="524">
        <v>1257</v>
      </c>
      <c r="U26" s="524"/>
      <c r="V26" s="524">
        <v>2146</v>
      </c>
      <c r="W26" s="524">
        <v>974</v>
      </c>
      <c r="X26" s="524">
        <v>1172</v>
      </c>
      <c r="Y26" s="524"/>
      <c r="Z26" s="524">
        <v>443</v>
      </c>
      <c r="AA26" s="524">
        <v>197</v>
      </c>
      <c r="AB26" s="524">
        <v>246</v>
      </c>
    </row>
    <row r="27" spans="1:28" x14ac:dyDescent="0.2">
      <c r="A27" s="54" t="s">
        <v>70</v>
      </c>
      <c r="B27" s="524">
        <f t="shared" si="0"/>
        <v>7156</v>
      </c>
      <c r="C27" s="524">
        <f t="shared" si="0"/>
        <v>3475</v>
      </c>
      <c r="D27" s="524">
        <f t="shared" si="1"/>
        <v>3681</v>
      </c>
      <c r="E27" s="524"/>
      <c r="F27" s="534">
        <v>1152</v>
      </c>
      <c r="G27" s="534">
        <v>580</v>
      </c>
      <c r="H27" s="534">
        <v>572</v>
      </c>
      <c r="I27" s="524"/>
      <c r="J27" s="524">
        <v>1097</v>
      </c>
      <c r="K27" s="524">
        <v>574</v>
      </c>
      <c r="L27" s="524">
        <v>523</v>
      </c>
      <c r="M27" s="524"/>
      <c r="N27" s="524">
        <v>1081</v>
      </c>
      <c r="O27" s="524">
        <v>568</v>
      </c>
      <c r="P27" s="524">
        <v>513</v>
      </c>
      <c r="Q27" s="524"/>
      <c r="R27" s="524">
        <v>1813</v>
      </c>
      <c r="S27" s="524">
        <v>797</v>
      </c>
      <c r="T27" s="524">
        <v>1016</v>
      </c>
      <c r="U27" s="524"/>
      <c r="V27" s="524">
        <v>1391</v>
      </c>
      <c r="W27" s="524">
        <v>671</v>
      </c>
      <c r="X27" s="524">
        <v>720</v>
      </c>
      <c r="Y27" s="524"/>
      <c r="Z27" s="524">
        <v>622</v>
      </c>
      <c r="AA27" s="524">
        <v>285</v>
      </c>
      <c r="AB27" s="524">
        <v>337</v>
      </c>
    </row>
    <row r="28" spans="1:28" x14ac:dyDescent="0.2">
      <c r="A28" s="54" t="s">
        <v>71</v>
      </c>
      <c r="B28" s="524">
        <f t="shared" si="0"/>
        <v>9277</v>
      </c>
      <c r="C28" s="524">
        <f t="shared" si="0"/>
        <v>4460</v>
      </c>
      <c r="D28" s="524">
        <f t="shared" si="1"/>
        <v>4817</v>
      </c>
      <c r="E28" s="524"/>
      <c r="F28" s="534">
        <v>1654</v>
      </c>
      <c r="G28" s="534">
        <v>836</v>
      </c>
      <c r="H28" s="534">
        <v>818</v>
      </c>
      <c r="I28" s="524"/>
      <c r="J28" s="524">
        <v>1681</v>
      </c>
      <c r="K28" s="524">
        <v>861</v>
      </c>
      <c r="L28" s="524">
        <v>820</v>
      </c>
      <c r="M28" s="524"/>
      <c r="N28" s="524">
        <v>1485</v>
      </c>
      <c r="O28" s="524">
        <v>765</v>
      </c>
      <c r="P28" s="524">
        <v>720</v>
      </c>
      <c r="Q28" s="524"/>
      <c r="R28" s="524">
        <v>2072</v>
      </c>
      <c r="S28" s="524">
        <v>931</v>
      </c>
      <c r="T28" s="524">
        <v>1141</v>
      </c>
      <c r="U28" s="524"/>
      <c r="V28" s="524">
        <v>1702</v>
      </c>
      <c r="W28" s="524">
        <v>774</v>
      </c>
      <c r="X28" s="524">
        <v>928</v>
      </c>
      <c r="Y28" s="524"/>
      <c r="Z28" s="524">
        <v>683</v>
      </c>
      <c r="AA28" s="524">
        <v>293</v>
      </c>
      <c r="AB28" s="524">
        <v>390</v>
      </c>
    </row>
    <row r="29" spans="1:28" x14ac:dyDescent="0.2">
      <c r="A29" s="54" t="s">
        <v>57</v>
      </c>
      <c r="B29" s="524">
        <f t="shared" si="0"/>
        <v>6054</v>
      </c>
      <c r="C29" s="524">
        <f t="shared" si="0"/>
        <v>3022</v>
      </c>
      <c r="D29" s="524">
        <f t="shared" si="1"/>
        <v>3032</v>
      </c>
      <c r="E29" s="524"/>
      <c r="F29" s="534">
        <v>1131</v>
      </c>
      <c r="G29" s="534">
        <v>586</v>
      </c>
      <c r="H29" s="534">
        <v>545</v>
      </c>
      <c r="I29" s="524"/>
      <c r="J29" s="524">
        <v>1145</v>
      </c>
      <c r="K29" s="524">
        <v>611</v>
      </c>
      <c r="L29" s="524">
        <v>534</v>
      </c>
      <c r="M29" s="524"/>
      <c r="N29" s="524">
        <v>1041</v>
      </c>
      <c r="O29" s="524">
        <v>528</v>
      </c>
      <c r="P29" s="524">
        <v>513</v>
      </c>
      <c r="Q29" s="524"/>
      <c r="R29" s="524">
        <v>1250</v>
      </c>
      <c r="S29" s="524">
        <v>621</v>
      </c>
      <c r="T29" s="524">
        <v>629</v>
      </c>
      <c r="U29" s="524"/>
      <c r="V29" s="524">
        <v>1190</v>
      </c>
      <c r="W29" s="524">
        <v>543</v>
      </c>
      <c r="X29" s="524">
        <v>647</v>
      </c>
      <c r="Y29" s="524"/>
      <c r="Z29" s="524">
        <v>297</v>
      </c>
      <c r="AA29" s="524">
        <v>133</v>
      </c>
      <c r="AB29" s="524">
        <v>164</v>
      </c>
    </row>
    <row r="30" spans="1:28" x14ac:dyDescent="0.2">
      <c r="A30" s="54" t="s">
        <v>58</v>
      </c>
      <c r="B30" s="524">
        <f t="shared" si="0"/>
        <v>11496</v>
      </c>
      <c r="C30" s="524">
        <f t="shared" si="0"/>
        <v>5778</v>
      </c>
      <c r="D30" s="524">
        <f t="shared" si="1"/>
        <v>5718</v>
      </c>
      <c r="E30" s="524"/>
      <c r="F30" s="534">
        <v>2377</v>
      </c>
      <c r="G30" s="534">
        <v>1204</v>
      </c>
      <c r="H30" s="534">
        <v>1173</v>
      </c>
      <c r="I30" s="524"/>
      <c r="J30" s="524">
        <v>2223</v>
      </c>
      <c r="K30" s="524">
        <v>1161</v>
      </c>
      <c r="L30" s="524">
        <v>1062</v>
      </c>
      <c r="M30" s="524"/>
      <c r="N30" s="524">
        <v>2054</v>
      </c>
      <c r="O30" s="524">
        <v>1043</v>
      </c>
      <c r="P30" s="524">
        <v>1011</v>
      </c>
      <c r="Q30" s="524"/>
      <c r="R30" s="524">
        <v>2278</v>
      </c>
      <c r="S30" s="524">
        <v>1118</v>
      </c>
      <c r="T30" s="524">
        <v>1160</v>
      </c>
      <c r="U30" s="524"/>
      <c r="V30" s="524">
        <v>2180</v>
      </c>
      <c r="W30" s="524">
        <v>1070</v>
      </c>
      <c r="X30" s="524">
        <v>1110</v>
      </c>
      <c r="Y30" s="524"/>
      <c r="Z30" s="524">
        <v>384</v>
      </c>
      <c r="AA30" s="524">
        <v>182</v>
      </c>
      <c r="AB30" s="524">
        <v>202</v>
      </c>
    </row>
    <row r="31" spans="1:28" x14ac:dyDescent="0.2">
      <c r="A31" s="54" t="s">
        <v>59</v>
      </c>
      <c r="B31" s="524">
        <f t="shared" si="0"/>
        <v>14770</v>
      </c>
      <c r="C31" s="524">
        <f t="shared" si="0"/>
        <v>7128</v>
      </c>
      <c r="D31" s="524">
        <f t="shared" si="1"/>
        <v>7642</v>
      </c>
      <c r="E31" s="524"/>
      <c r="F31" s="534">
        <v>2596</v>
      </c>
      <c r="G31" s="534">
        <v>1297</v>
      </c>
      <c r="H31" s="534">
        <v>1299</v>
      </c>
      <c r="I31" s="524"/>
      <c r="J31" s="524">
        <v>2619</v>
      </c>
      <c r="K31" s="524">
        <v>1335</v>
      </c>
      <c r="L31" s="524">
        <v>1284</v>
      </c>
      <c r="M31" s="524"/>
      <c r="N31" s="524">
        <v>2570</v>
      </c>
      <c r="O31" s="524">
        <v>1231</v>
      </c>
      <c r="P31" s="524">
        <v>1339</v>
      </c>
      <c r="Q31" s="524"/>
      <c r="R31" s="524">
        <v>3253</v>
      </c>
      <c r="S31" s="524">
        <v>1546</v>
      </c>
      <c r="T31" s="524">
        <v>1707</v>
      </c>
      <c r="U31" s="524"/>
      <c r="V31" s="524">
        <v>2897</v>
      </c>
      <c r="W31" s="524">
        <v>1366</v>
      </c>
      <c r="X31" s="524">
        <v>1531</v>
      </c>
      <c r="Y31" s="524"/>
      <c r="Z31" s="524">
        <v>835</v>
      </c>
      <c r="AA31" s="524">
        <v>353</v>
      </c>
      <c r="AB31" s="524">
        <v>482</v>
      </c>
    </row>
    <row r="32" spans="1:28" x14ac:dyDescent="0.2">
      <c r="A32" s="54" t="s">
        <v>85</v>
      </c>
      <c r="B32" s="524">
        <f t="shared" si="0"/>
        <v>8432</v>
      </c>
      <c r="C32" s="524">
        <f t="shared" si="0"/>
        <v>4015</v>
      </c>
      <c r="D32" s="524">
        <f t="shared" si="1"/>
        <v>4417</v>
      </c>
      <c r="E32" s="524"/>
      <c r="F32" s="534">
        <v>1481</v>
      </c>
      <c r="G32" s="534">
        <v>756</v>
      </c>
      <c r="H32" s="534">
        <v>725</v>
      </c>
      <c r="I32" s="524"/>
      <c r="J32" s="524">
        <v>1551</v>
      </c>
      <c r="K32" s="524">
        <v>783</v>
      </c>
      <c r="L32" s="524">
        <v>768</v>
      </c>
      <c r="M32" s="524"/>
      <c r="N32" s="524">
        <v>1396</v>
      </c>
      <c r="O32" s="524">
        <v>680</v>
      </c>
      <c r="P32" s="524">
        <v>716</v>
      </c>
      <c r="Q32" s="524"/>
      <c r="R32" s="524">
        <v>1928</v>
      </c>
      <c r="S32" s="524">
        <v>848</v>
      </c>
      <c r="T32" s="524">
        <v>1080</v>
      </c>
      <c r="U32" s="524"/>
      <c r="V32" s="524">
        <v>1501</v>
      </c>
      <c r="W32" s="524">
        <v>680</v>
      </c>
      <c r="X32" s="524">
        <v>821</v>
      </c>
      <c r="Y32" s="524"/>
      <c r="Z32" s="524">
        <v>575</v>
      </c>
      <c r="AA32" s="524">
        <v>268</v>
      </c>
      <c r="AB32" s="524">
        <v>307</v>
      </c>
    </row>
    <row r="33" spans="1:28" x14ac:dyDescent="0.2">
      <c r="A33" s="54" t="s">
        <v>72</v>
      </c>
      <c r="B33" s="524">
        <f t="shared" si="0"/>
        <v>8306</v>
      </c>
      <c r="C33" s="524">
        <f t="shared" si="0"/>
        <v>4057</v>
      </c>
      <c r="D33" s="524">
        <f t="shared" si="1"/>
        <v>4249</v>
      </c>
      <c r="E33" s="524"/>
      <c r="F33" s="534">
        <v>1496</v>
      </c>
      <c r="G33" s="534">
        <v>740</v>
      </c>
      <c r="H33" s="534">
        <v>756</v>
      </c>
      <c r="I33" s="524"/>
      <c r="J33" s="524">
        <v>1532</v>
      </c>
      <c r="K33" s="524">
        <v>798</v>
      </c>
      <c r="L33" s="524">
        <v>734</v>
      </c>
      <c r="M33" s="524"/>
      <c r="N33" s="524">
        <v>1449</v>
      </c>
      <c r="O33" s="524">
        <v>744</v>
      </c>
      <c r="P33" s="524">
        <v>705</v>
      </c>
      <c r="Q33" s="524"/>
      <c r="R33" s="524">
        <v>1869</v>
      </c>
      <c r="S33" s="524">
        <v>896</v>
      </c>
      <c r="T33" s="524">
        <v>973</v>
      </c>
      <c r="U33" s="524"/>
      <c r="V33" s="524">
        <v>1603</v>
      </c>
      <c r="W33" s="524">
        <v>724</v>
      </c>
      <c r="X33" s="524">
        <v>879</v>
      </c>
      <c r="Y33" s="524"/>
      <c r="Z33" s="524">
        <v>357</v>
      </c>
      <c r="AA33" s="524">
        <v>155</v>
      </c>
      <c r="AB33" s="524">
        <v>202</v>
      </c>
    </row>
    <row r="34" spans="1:28" x14ac:dyDescent="0.2">
      <c r="A34" s="54" t="s">
        <v>73</v>
      </c>
      <c r="B34" s="524">
        <f t="shared" si="0"/>
        <v>2865</v>
      </c>
      <c r="C34" s="524">
        <f t="shared" si="0"/>
        <v>1385</v>
      </c>
      <c r="D34" s="524">
        <f t="shared" si="1"/>
        <v>1480</v>
      </c>
      <c r="E34" s="524"/>
      <c r="F34" s="534">
        <v>493</v>
      </c>
      <c r="G34" s="534">
        <v>261</v>
      </c>
      <c r="H34" s="534">
        <v>232</v>
      </c>
      <c r="I34" s="524"/>
      <c r="J34" s="524">
        <v>516</v>
      </c>
      <c r="K34" s="524">
        <v>289</v>
      </c>
      <c r="L34" s="524">
        <v>227</v>
      </c>
      <c r="M34" s="524"/>
      <c r="N34" s="524">
        <v>408</v>
      </c>
      <c r="O34" s="524">
        <v>213</v>
      </c>
      <c r="P34" s="524">
        <v>195</v>
      </c>
      <c r="Q34" s="524"/>
      <c r="R34" s="524">
        <v>730</v>
      </c>
      <c r="S34" s="524">
        <v>323</v>
      </c>
      <c r="T34" s="524">
        <v>407</v>
      </c>
      <c r="U34" s="524"/>
      <c r="V34" s="524">
        <v>492</v>
      </c>
      <c r="W34" s="524">
        <v>212</v>
      </c>
      <c r="X34" s="524">
        <v>280</v>
      </c>
      <c r="Y34" s="524"/>
      <c r="Z34" s="524">
        <v>226</v>
      </c>
      <c r="AA34" s="524">
        <v>87</v>
      </c>
      <c r="AB34" s="524">
        <v>139</v>
      </c>
    </row>
    <row r="35" spans="1:28" x14ac:dyDescent="0.2">
      <c r="A35" s="54" t="s">
        <v>74</v>
      </c>
      <c r="B35" s="524">
        <f t="shared" si="0"/>
        <v>20132</v>
      </c>
      <c r="C35" s="524">
        <f t="shared" si="0"/>
        <v>9665</v>
      </c>
      <c r="D35" s="524">
        <f t="shared" si="1"/>
        <v>10467</v>
      </c>
      <c r="E35" s="524"/>
      <c r="F35" s="534">
        <v>3921</v>
      </c>
      <c r="G35" s="534">
        <v>2016</v>
      </c>
      <c r="H35" s="534">
        <v>1905</v>
      </c>
      <c r="I35" s="524"/>
      <c r="J35" s="524">
        <v>3907</v>
      </c>
      <c r="K35" s="524">
        <v>1973</v>
      </c>
      <c r="L35" s="524">
        <v>1934</v>
      </c>
      <c r="M35" s="524"/>
      <c r="N35" s="524">
        <v>3571</v>
      </c>
      <c r="O35" s="524">
        <v>1780</v>
      </c>
      <c r="P35" s="524">
        <v>1791</v>
      </c>
      <c r="Q35" s="524"/>
      <c r="R35" s="524">
        <v>4123</v>
      </c>
      <c r="S35" s="524">
        <v>1834</v>
      </c>
      <c r="T35" s="524">
        <v>2289</v>
      </c>
      <c r="U35" s="524"/>
      <c r="V35" s="524">
        <v>3754</v>
      </c>
      <c r="W35" s="524">
        <v>1694</v>
      </c>
      <c r="X35" s="524">
        <v>2060</v>
      </c>
      <c r="Y35" s="524"/>
      <c r="Z35" s="524">
        <v>856</v>
      </c>
      <c r="AA35" s="524">
        <v>368</v>
      </c>
      <c r="AB35" s="524">
        <v>488</v>
      </c>
    </row>
    <row r="36" spans="1:28" x14ac:dyDescent="0.2">
      <c r="A36" s="54" t="s">
        <v>75</v>
      </c>
      <c r="B36" s="524">
        <f t="shared" si="0"/>
        <v>17082</v>
      </c>
      <c r="C36" s="524">
        <f t="shared" si="0"/>
        <v>8422</v>
      </c>
      <c r="D36" s="524">
        <f t="shared" si="1"/>
        <v>8660</v>
      </c>
      <c r="E36" s="524"/>
      <c r="F36" s="534">
        <v>3478</v>
      </c>
      <c r="G36" s="534">
        <v>1770</v>
      </c>
      <c r="H36" s="534">
        <v>1708</v>
      </c>
      <c r="I36" s="524"/>
      <c r="J36" s="524">
        <v>3434</v>
      </c>
      <c r="K36" s="524">
        <v>1758</v>
      </c>
      <c r="L36" s="524">
        <v>1676</v>
      </c>
      <c r="M36" s="524"/>
      <c r="N36" s="524">
        <v>2987</v>
      </c>
      <c r="O36" s="524">
        <v>1505</v>
      </c>
      <c r="P36" s="524">
        <v>1482</v>
      </c>
      <c r="Q36" s="524"/>
      <c r="R36" s="524">
        <v>3384</v>
      </c>
      <c r="S36" s="524">
        <v>1600</v>
      </c>
      <c r="T36" s="524">
        <v>1784</v>
      </c>
      <c r="U36" s="524"/>
      <c r="V36" s="524">
        <v>3143</v>
      </c>
      <c r="W36" s="524">
        <v>1476</v>
      </c>
      <c r="X36" s="524">
        <v>1667</v>
      </c>
      <c r="Y36" s="524"/>
      <c r="Z36" s="524">
        <v>656</v>
      </c>
      <c r="AA36" s="524">
        <v>313</v>
      </c>
      <c r="AB36" s="524">
        <v>343</v>
      </c>
    </row>
    <row r="37" spans="1:28" ht="13.5" thickBot="1" x14ac:dyDescent="0.25">
      <c r="A37" s="58" t="s">
        <v>76</v>
      </c>
      <c r="B37" s="520">
        <f t="shared" si="0"/>
        <v>3108</v>
      </c>
      <c r="C37" s="520">
        <f t="shared" si="0"/>
        <v>1582</v>
      </c>
      <c r="D37" s="520">
        <f t="shared" si="1"/>
        <v>1526</v>
      </c>
      <c r="E37" s="520"/>
      <c r="F37" s="535">
        <v>660</v>
      </c>
      <c r="G37" s="535">
        <v>316</v>
      </c>
      <c r="H37" s="535">
        <v>344</v>
      </c>
      <c r="I37" s="520"/>
      <c r="J37" s="520">
        <v>706</v>
      </c>
      <c r="K37" s="520">
        <v>368</v>
      </c>
      <c r="L37" s="520">
        <v>338</v>
      </c>
      <c r="M37" s="520"/>
      <c r="N37" s="520">
        <v>586</v>
      </c>
      <c r="O37" s="520">
        <v>297</v>
      </c>
      <c r="P37" s="520">
        <v>289</v>
      </c>
      <c r="Q37" s="520"/>
      <c r="R37" s="520">
        <v>582</v>
      </c>
      <c r="S37" s="520">
        <v>314</v>
      </c>
      <c r="T37" s="520">
        <v>268</v>
      </c>
      <c r="U37" s="520"/>
      <c r="V37" s="520">
        <v>425</v>
      </c>
      <c r="W37" s="520">
        <v>209</v>
      </c>
      <c r="X37" s="520">
        <v>216</v>
      </c>
      <c r="Y37" s="520"/>
      <c r="Z37" s="520">
        <v>149</v>
      </c>
      <c r="AA37" s="520">
        <v>78</v>
      </c>
      <c r="AB37" s="520">
        <v>71</v>
      </c>
    </row>
    <row r="38" spans="1:28" ht="15" customHeight="1" x14ac:dyDescent="0.2">
      <c r="A38" s="13" t="s">
        <v>24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x14ac:dyDescent="0.2"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  <row r="40" spans="1:28" x14ac:dyDescent="0.2"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0:P10 U10:AB22 E9 I9 M9 U9 Y9 E12:P22 E11 G11:P11">
    <cfRule type="cellIs" dxfId="817" priority="16" operator="equal">
      <formula>0</formula>
    </cfRule>
  </conditionalFormatting>
  <conditionalFormatting sqref="Q17:T21 R13:T13 R15:T16 Q22">
    <cfRule type="cellIs" dxfId="816" priority="15" operator="equal">
      <formula>0</formula>
    </cfRule>
  </conditionalFormatting>
  <conditionalFormatting sqref="R10:T11">
    <cfRule type="cellIs" dxfId="815" priority="14" operator="equal">
      <formula>0</formula>
    </cfRule>
  </conditionalFormatting>
  <conditionalFormatting sqref="Q9:Q17">
    <cfRule type="cellIs" dxfId="814" priority="13" operator="equal">
      <formula>0</formula>
    </cfRule>
  </conditionalFormatting>
  <conditionalFormatting sqref="R14:T14">
    <cfRule type="cellIs" dxfId="813" priority="12" operator="equal">
      <formula>0</formula>
    </cfRule>
  </conditionalFormatting>
  <conditionalFormatting sqref="R22:T22">
    <cfRule type="cellIs" dxfId="812" priority="11" operator="equal">
      <formula>0</formula>
    </cfRule>
  </conditionalFormatting>
  <conditionalFormatting sqref="R12:T12">
    <cfRule type="cellIs" dxfId="811" priority="10" operator="equal">
      <formula>0</formula>
    </cfRule>
  </conditionalFormatting>
  <conditionalFormatting sqref="B10:D37">
    <cfRule type="cellIs" dxfId="810" priority="9" operator="equal">
      <formula>0</formula>
    </cfRule>
  </conditionalFormatting>
  <conditionalFormatting sqref="B9:D9">
    <cfRule type="cellIs" dxfId="809" priority="8" operator="equal">
      <formula>0</formula>
    </cfRule>
  </conditionalFormatting>
  <conditionalFormatting sqref="F9:H9">
    <cfRule type="cellIs" dxfId="808" priority="7" operator="equal">
      <formula>0</formula>
    </cfRule>
  </conditionalFormatting>
  <conditionalFormatting sqref="J9:L9">
    <cfRule type="cellIs" dxfId="807" priority="6" operator="equal">
      <formula>0</formula>
    </cfRule>
  </conditionalFormatting>
  <conditionalFormatting sqref="N9:P9">
    <cfRule type="cellIs" dxfId="806" priority="5" operator="equal">
      <formula>0</formula>
    </cfRule>
  </conditionalFormatting>
  <conditionalFormatting sqref="R9:T9">
    <cfRule type="cellIs" dxfId="805" priority="4" operator="equal">
      <formula>0</formula>
    </cfRule>
  </conditionalFormatting>
  <conditionalFormatting sqref="V9:X9">
    <cfRule type="cellIs" dxfId="804" priority="3" operator="equal">
      <formula>0</formula>
    </cfRule>
  </conditionalFormatting>
  <conditionalFormatting sqref="Z9:AB9">
    <cfRule type="cellIs" dxfId="803" priority="2" operator="equal">
      <formula>0</formula>
    </cfRule>
  </conditionalFormatting>
  <conditionalFormatting sqref="F11">
    <cfRule type="cellIs" dxfId="802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7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187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SUM(B11:B34)</f>
        <v>27255</v>
      </c>
      <c r="C9" s="554">
        <f>SUM(C11:C34)</f>
        <v>13794</v>
      </c>
      <c r="D9" s="554">
        <f>SUM(D11:D34)</f>
        <v>13461</v>
      </c>
      <c r="E9" s="554"/>
      <c r="F9" s="554">
        <f>SUM(F11:F34)</f>
        <v>5599</v>
      </c>
      <c r="G9" s="554">
        <f>SUM(G11:G34)</f>
        <v>2838</v>
      </c>
      <c r="H9" s="554">
        <f>SUM(H11:H34)</f>
        <v>2761</v>
      </c>
      <c r="I9" s="554"/>
      <c r="J9" s="554">
        <f>SUM(J11:J34)</f>
        <v>5321</v>
      </c>
      <c r="K9" s="554">
        <f>SUM(K11:K34)</f>
        <v>2682</v>
      </c>
      <c r="L9" s="554">
        <f>SUM(L11:L34)</f>
        <v>2639</v>
      </c>
      <c r="M9" s="554"/>
      <c r="N9" s="554">
        <f>SUM(N11:N34)</f>
        <v>5329</v>
      </c>
      <c r="O9" s="554">
        <f>SUM(O11:O34)</f>
        <v>2734</v>
      </c>
      <c r="P9" s="554">
        <f>SUM(P11:P34)</f>
        <v>2595</v>
      </c>
      <c r="Q9" s="554"/>
      <c r="R9" s="554">
        <f>SUM(R11:R34)</f>
        <v>5091</v>
      </c>
      <c r="S9" s="554">
        <f>SUM(S11:S34)</f>
        <v>2580</v>
      </c>
      <c r="T9" s="554">
        <f>SUM(T11:T34)</f>
        <v>2511</v>
      </c>
      <c r="U9" s="554"/>
      <c r="V9" s="554">
        <f>SUM(V11:V34)</f>
        <v>5247</v>
      </c>
      <c r="W9" s="554">
        <f>SUM(W11:W34)</f>
        <v>2636</v>
      </c>
      <c r="X9" s="554">
        <f>SUM(X11:X34)</f>
        <v>2611</v>
      </c>
      <c r="Y9" s="554"/>
      <c r="Z9" s="554">
        <f>SUM(Z11:Z34)</f>
        <v>668</v>
      </c>
      <c r="AA9" s="554">
        <f>SUM(AA11:AA34)</f>
        <v>324</v>
      </c>
      <c r="AB9" s="554">
        <f>SUM(AB11:AB34)</f>
        <v>344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3525</v>
      </c>
      <c r="C11" s="524">
        <f>+G11+K11+O11+S11+W11+AA11</f>
        <v>1860</v>
      </c>
      <c r="D11" s="524">
        <f>+B11-C11</f>
        <v>1665</v>
      </c>
      <c r="E11" s="537"/>
      <c r="F11" s="522">
        <v>725</v>
      </c>
      <c r="G11" s="537">
        <v>399</v>
      </c>
      <c r="H11" s="537">
        <v>326</v>
      </c>
      <c r="I11" s="537"/>
      <c r="J11" s="537">
        <v>643</v>
      </c>
      <c r="K11" s="537">
        <v>335</v>
      </c>
      <c r="L11" s="537">
        <v>308</v>
      </c>
      <c r="M11" s="537"/>
      <c r="N11" s="537">
        <v>670</v>
      </c>
      <c r="O11" s="537">
        <v>363</v>
      </c>
      <c r="P11" s="537">
        <v>307</v>
      </c>
      <c r="Q11" s="537"/>
      <c r="R11" s="537">
        <v>689</v>
      </c>
      <c r="S11" s="537">
        <v>354</v>
      </c>
      <c r="T11" s="537">
        <v>335</v>
      </c>
      <c r="U11" s="537"/>
      <c r="V11" s="537">
        <v>785</v>
      </c>
      <c r="W11" s="537">
        <v>402</v>
      </c>
      <c r="X11" s="537">
        <v>383</v>
      </c>
      <c r="Y11" s="537"/>
      <c r="Z11" s="537">
        <v>13</v>
      </c>
      <c r="AA11" s="537">
        <v>7</v>
      </c>
      <c r="AB11" s="537">
        <v>6</v>
      </c>
    </row>
    <row r="12" spans="1:29" x14ac:dyDescent="0.2">
      <c r="A12" s="54" t="s">
        <v>61</v>
      </c>
      <c r="B12" s="524">
        <f t="shared" ref="B12:C34" si="0">+F12+J12+N12+R12+V12+Z12</f>
        <v>5404</v>
      </c>
      <c r="C12" s="524">
        <f t="shared" si="0"/>
        <v>2768</v>
      </c>
      <c r="D12" s="524">
        <f t="shared" ref="D12:D34" si="1">+B12-C12</f>
        <v>2636</v>
      </c>
      <c r="E12" s="537"/>
      <c r="F12" s="537">
        <v>1007</v>
      </c>
      <c r="G12" s="537">
        <v>510</v>
      </c>
      <c r="H12" s="537">
        <v>497</v>
      </c>
      <c r="I12" s="537"/>
      <c r="J12" s="537">
        <v>1045</v>
      </c>
      <c r="K12" s="537">
        <v>533</v>
      </c>
      <c r="L12" s="537">
        <v>512</v>
      </c>
      <c r="M12" s="537"/>
      <c r="N12" s="537">
        <v>1097</v>
      </c>
      <c r="O12" s="537">
        <v>577</v>
      </c>
      <c r="P12" s="537">
        <v>520</v>
      </c>
      <c r="Q12" s="537"/>
      <c r="R12" s="537">
        <v>1076</v>
      </c>
      <c r="S12" s="537">
        <v>542</v>
      </c>
      <c r="T12" s="537">
        <v>534</v>
      </c>
      <c r="U12" s="537"/>
      <c r="V12" s="537">
        <v>1071</v>
      </c>
      <c r="W12" s="537">
        <v>553</v>
      </c>
      <c r="X12" s="537">
        <v>518</v>
      </c>
      <c r="Y12" s="537"/>
      <c r="Z12" s="537">
        <v>108</v>
      </c>
      <c r="AA12" s="537">
        <v>53</v>
      </c>
      <c r="AB12" s="537">
        <v>55</v>
      </c>
    </row>
    <row r="13" spans="1:29" x14ac:dyDescent="0.2">
      <c r="A13" s="54" t="s">
        <v>31</v>
      </c>
      <c r="B13" s="524">
        <f t="shared" si="0"/>
        <v>4230</v>
      </c>
      <c r="C13" s="524">
        <f t="shared" si="0"/>
        <v>2060</v>
      </c>
      <c r="D13" s="524">
        <f t="shared" si="1"/>
        <v>2170</v>
      </c>
      <c r="E13" s="537"/>
      <c r="F13" s="537">
        <v>811</v>
      </c>
      <c r="G13" s="537">
        <v>396</v>
      </c>
      <c r="H13" s="537">
        <v>415</v>
      </c>
      <c r="I13" s="537"/>
      <c r="J13" s="537">
        <v>801</v>
      </c>
      <c r="K13" s="537">
        <v>391</v>
      </c>
      <c r="L13" s="537">
        <v>410</v>
      </c>
      <c r="M13" s="537"/>
      <c r="N13" s="537">
        <v>780</v>
      </c>
      <c r="O13" s="537">
        <v>383</v>
      </c>
      <c r="P13" s="537">
        <v>397</v>
      </c>
      <c r="Q13" s="537"/>
      <c r="R13" s="537">
        <v>716</v>
      </c>
      <c r="S13" s="537">
        <v>370</v>
      </c>
      <c r="T13" s="537">
        <v>346</v>
      </c>
      <c r="U13" s="537"/>
      <c r="V13" s="537">
        <v>862</v>
      </c>
      <c r="W13" s="537">
        <v>402</v>
      </c>
      <c r="X13" s="537">
        <v>460</v>
      </c>
      <c r="Y13" s="537"/>
      <c r="Z13" s="537">
        <v>260</v>
      </c>
      <c r="AA13" s="537">
        <v>118</v>
      </c>
      <c r="AB13" s="537">
        <v>142</v>
      </c>
    </row>
    <row r="14" spans="1:29" x14ac:dyDescent="0.2">
      <c r="A14" s="54" t="s">
        <v>62</v>
      </c>
      <c r="B14" s="524">
        <f t="shared" si="0"/>
        <v>447</v>
      </c>
      <c r="C14" s="524">
        <f t="shared" si="0"/>
        <v>222</v>
      </c>
      <c r="D14" s="524">
        <f t="shared" si="1"/>
        <v>225</v>
      </c>
      <c r="E14" s="537"/>
      <c r="F14" s="537">
        <v>94</v>
      </c>
      <c r="G14" s="537">
        <v>56</v>
      </c>
      <c r="H14" s="537">
        <v>38</v>
      </c>
      <c r="I14" s="537"/>
      <c r="J14" s="537">
        <v>87</v>
      </c>
      <c r="K14" s="537">
        <v>40</v>
      </c>
      <c r="L14" s="537">
        <v>47</v>
      </c>
      <c r="M14" s="537"/>
      <c r="N14" s="537">
        <v>75</v>
      </c>
      <c r="O14" s="537">
        <v>34</v>
      </c>
      <c r="P14" s="537">
        <v>41</v>
      </c>
      <c r="Q14" s="537"/>
      <c r="R14" s="537">
        <v>105</v>
      </c>
      <c r="S14" s="537">
        <v>52</v>
      </c>
      <c r="T14" s="537">
        <v>53</v>
      </c>
      <c r="U14" s="537"/>
      <c r="V14" s="537">
        <v>86</v>
      </c>
      <c r="W14" s="537">
        <v>40</v>
      </c>
      <c r="X14" s="537">
        <v>46</v>
      </c>
      <c r="Y14" s="537"/>
      <c r="Z14" s="537">
        <v>0</v>
      </c>
      <c r="AA14" s="537">
        <v>0</v>
      </c>
      <c r="AB14" s="537">
        <v>0</v>
      </c>
    </row>
    <row r="15" spans="1:29" x14ac:dyDescent="0.2">
      <c r="A15" s="54" t="s">
        <v>63</v>
      </c>
      <c r="B15" s="524">
        <f t="shared" si="0"/>
        <v>134</v>
      </c>
      <c r="C15" s="524">
        <f t="shared" si="0"/>
        <v>68</v>
      </c>
      <c r="D15" s="524">
        <f t="shared" si="1"/>
        <v>66</v>
      </c>
      <c r="E15" s="538"/>
      <c r="F15" s="538">
        <v>31</v>
      </c>
      <c r="G15" s="538">
        <v>15</v>
      </c>
      <c r="H15" s="538">
        <v>16</v>
      </c>
      <c r="I15" s="538"/>
      <c r="J15" s="537">
        <v>32</v>
      </c>
      <c r="K15" s="537">
        <v>15</v>
      </c>
      <c r="L15" s="537">
        <v>17</v>
      </c>
      <c r="M15" s="537"/>
      <c r="N15" s="537">
        <v>25</v>
      </c>
      <c r="O15" s="537">
        <v>14</v>
      </c>
      <c r="P15" s="537">
        <v>11</v>
      </c>
      <c r="Q15" s="537"/>
      <c r="R15" s="537">
        <v>25</v>
      </c>
      <c r="S15" s="537">
        <v>9</v>
      </c>
      <c r="T15" s="537">
        <v>16</v>
      </c>
      <c r="U15" s="537"/>
      <c r="V15" s="537">
        <v>21</v>
      </c>
      <c r="W15" s="537">
        <v>15</v>
      </c>
      <c r="X15" s="537">
        <v>6</v>
      </c>
      <c r="Y15" s="537"/>
      <c r="Z15" s="537">
        <v>0</v>
      </c>
      <c r="AA15" s="537">
        <v>0</v>
      </c>
      <c r="AB15" s="537">
        <v>0</v>
      </c>
    </row>
    <row r="16" spans="1:29" x14ac:dyDescent="0.2">
      <c r="A16" s="54" t="s">
        <v>64</v>
      </c>
      <c r="B16" s="524">
        <f t="shared" si="0"/>
        <v>143</v>
      </c>
      <c r="C16" s="524">
        <f t="shared" si="0"/>
        <v>78</v>
      </c>
      <c r="D16" s="524">
        <f t="shared" si="1"/>
        <v>65</v>
      </c>
      <c r="E16" s="538"/>
      <c r="F16" s="538">
        <v>29</v>
      </c>
      <c r="G16" s="538">
        <v>18</v>
      </c>
      <c r="H16" s="538">
        <v>11</v>
      </c>
      <c r="I16" s="538"/>
      <c r="J16" s="538">
        <v>44</v>
      </c>
      <c r="K16" s="538">
        <v>24</v>
      </c>
      <c r="L16" s="538">
        <v>20</v>
      </c>
      <c r="M16" s="538"/>
      <c r="N16" s="538">
        <v>23</v>
      </c>
      <c r="O16" s="538">
        <v>12</v>
      </c>
      <c r="P16" s="538">
        <v>11</v>
      </c>
      <c r="Q16" s="538"/>
      <c r="R16" s="538">
        <v>17</v>
      </c>
      <c r="S16" s="538">
        <v>7</v>
      </c>
      <c r="T16" s="538">
        <v>10</v>
      </c>
      <c r="U16" s="538"/>
      <c r="V16" s="538">
        <v>30</v>
      </c>
      <c r="W16" s="538">
        <v>17</v>
      </c>
      <c r="X16" s="538">
        <v>13</v>
      </c>
      <c r="Y16" s="538"/>
      <c r="Z16" s="538">
        <v>0</v>
      </c>
      <c r="AA16" s="538">
        <v>0</v>
      </c>
      <c r="AB16" s="538">
        <v>0</v>
      </c>
    </row>
    <row r="17" spans="1:28" x14ac:dyDescent="0.2">
      <c r="A17" s="54" t="s">
        <v>55</v>
      </c>
      <c r="B17" s="524">
        <f t="shared" si="0"/>
        <v>2961</v>
      </c>
      <c r="C17" s="524">
        <f t="shared" si="0"/>
        <v>1478</v>
      </c>
      <c r="D17" s="524">
        <f t="shared" si="1"/>
        <v>1483</v>
      </c>
      <c r="E17" s="538"/>
      <c r="F17" s="538">
        <v>671</v>
      </c>
      <c r="G17" s="538">
        <v>326</v>
      </c>
      <c r="H17" s="538">
        <v>345</v>
      </c>
      <c r="I17" s="538"/>
      <c r="J17" s="538">
        <v>559</v>
      </c>
      <c r="K17" s="538">
        <v>278</v>
      </c>
      <c r="L17" s="538">
        <v>281</v>
      </c>
      <c r="M17" s="538"/>
      <c r="N17" s="538">
        <v>598</v>
      </c>
      <c r="O17" s="538">
        <v>311</v>
      </c>
      <c r="P17" s="538">
        <v>287</v>
      </c>
      <c r="Q17" s="538"/>
      <c r="R17" s="538">
        <v>549</v>
      </c>
      <c r="S17" s="538">
        <v>270</v>
      </c>
      <c r="T17" s="538">
        <v>279</v>
      </c>
      <c r="U17" s="538"/>
      <c r="V17" s="538">
        <v>538</v>
      </c>
      <c r="W17" s="538">
        <v>272</v>
      </c>
      <c r="X17" s="538">
        <v>266</v>
      </c>
      <c r="Y17" s="538"/>
      <c r="Z17" s="538">
        <v>46</v>
      </c>
      <c r="AA17" s="538">
        <v>21</v>
      </c>
      <c r="AB17" s="538">
        <v>25</v>
      </c>
    </row>
    <row r="18" spans="1:28" x14ac:dyDescent="0.2">
      <c r="A18" s="54" t="s">
        <v>65</v>
      </c>
      <c r="B18" s="524">
        <f t="shared" si="0"/>
        <v>326</v>
      </c>
      <c r="C18" s="524">
        <f t="shared" si="0"/>
        <v>179</v>
      </c>
      <c r="D18" s="524">
        <f t="shared" si="1"/>
        <v>147</v>
      </c>
      <c r="E18" s="537"/>
      <c r="F18" s="537">
        <v>76</v>
      </c>
      <c r="G18" s="537">
        <v>42</v>
      </c>
      <c r="H18" s="537">
        <v>34</v>
      </c>
      <c r="I18" s="537"/>
      <c r="J18" s="537">
        <v>75</v>
      </c>
      <c r="K18" s="537">
        <v>40</v>
      </c>
      <c r="L18" s="537">
        <v>35</v>
      </c>
      <c r="M18" s="537"/>
      <c r="N18" s="537">
        <v>65</v>
      </c>
      <c r="O18" s="537">
        <v>36</v>
      </c>
      <c r="P18" s="537">
        <v>29</v>
      </c>
      <c r="Q18" s="537"/>
      <c r="R18" s="537">
        <v>64</v>
      </c>
      <c r="S18" s="537">
        <v>40</v>
      </c>
      <c r="T18" s="537">
        <v>24</v>
      </c>
      <c r="U18" s="537"/>
      <c r="V18" s="537">
        <v>46</v>
      </c>
      <c r="W18" s="537">
        <v>21</v>
      </c>
      <c r="X18" s="537">
        <v>25</v>
      </c>
      <c r="Y18" s="537"/>
      <c r="Z18" s="537">
        <v>0</v>
      </c>
      <c r="AA18" s="537">
        <v>0</v>
      </c>
      <c r="AB18" s="537">
        <v>0</v>
      </c>
    </row>
    <row r="19" spans="1:28" x14ac:dyDescent="0.2">
      <c r="A19" s="54" t="s">
        <v>66</v>
      </c>
      <c r="B19" s="524">
        <f t="shared" si="0"/>
        <v>681</v>
      </c>
      <c r="C19" s="524">
        <f t="shared" si="0"/>
        <v>330</v>
      </c>
      <c r="D19" s="524">
        <f t="shared" si="1"/>
        <v>351</v>
      </c>
      <c r="E19" s="538"/>
      <c r="F19" s="538">
        <v>142</v>
      </c>
      <c r="G19" s="538">
        <v>75</v>
      </c>
      <c r="H19" s="538">
        <v>67</v>
      </c>
      <c r="I19" s="538"/>
      <c r="J19" s="538">
        <v>132</v>
      </c>
      <c r="K19" s="538">
        <v>60</v>
      </c>
      <c r="L19" s="538">
        <v>72</v>
      </c>
      <c r="M19" s="538"/>
      <c r="N19" s="538">
        <v>134</v>
      </c>
      <c r="O19" s="538">
        <v>66</v>
      </c>
      <c r="P19" s="538">
        <v>68</v>
      </c>
      <c r="Q19" s="538"/>
      <c r="R19" s="538">
        <v>122</v>
      </c>
      <c r="S19" s="538">
        <v>53</v>
      </c>
      <c r="T19" s="538">
        <v>69</v>
      </c>
      <c r="U19" s="538"/>
      <c r="V19" s="538">
        <v>100</v>
      </c>
      <c r="W19" s="538">
        <v>52</v>
      </c>
      <c r="X19" s="538">
        <v>48</v>
      </c>
      <c r="Y19" s="538"/>
      <c r="Z19" s="538">
        <v>51</v>
      </c>
      <c r="AA19" s="538">
        <v>24</v>
      </c>
      <c r="AB19" s="538">
        <v>27</v>
      </c>
    </row>
    <row r="20" spans="1:28" x14ac:dyDescent="0.2">
      <c r="A20" s="53" t="s">
        <v>32</v>
      </c>
      <c r="B20" s="524">
        <f t="shared" si="0"/>
        <v>1408</v>
      </c>
      <c r="C20" s="524">
        <f t="shared" si="0"/>
        <v>725</v>
      </c>
      <c r="D20" s="524">
        <f t="shared" si="1"/>
        <v>683</v>
      </c>
      <c r="E20" s="524"/>
      <c r="F20" s="537">
        <v>300</v>
      </c>
      <c r="G20" s="537">
        <v>150</v>
      </c>
      <c r="H20" s="537">
        <v>150</v>
      </c>
      <c r="I20" s="524"/>
      <c r="J20" s="537">
        <v>294</v>
      </c>
      <c r="K20" s="537">
        <v>160</v>
      </c>
      <c r="L20" s="537">
        <v>134</v>
      </c>
      <c r="M20" s="524"/>
      <c r="N20" s="537">
        <v>276</v>
      </c>
      <c r="O20" s="537">
        <v>138</v>
      </c>
      <c r="P20" s="537">
        <v>138</v>
      </c>
      <c r="Q20" s="524"/>
      <c r="R20" s="537">
        <v>263</v>
      </c>
      <c r="S20" s="537">
        <v>148</v>
      </c>
      <c r="T20" s="537">
        <v>115</v>
      </c>
      <c r="U20" s="524"/>
      <c r="V20" s="537">
        <v>261</v>
      </c>
      <c r="W20" s="537">
        <v>124</v>
      </c>
      <c r="X20" s="537">
        <v>137</v>
      </c>
      <c r="Y20" s="524"/>
      <c r="Z20" s="537">
        <v>14</v>
      </c>
      <c r="AA20" s="537">
        <v>5</v>
      </c>
      <c r="AB20" s="537">
        <v>9</v>
      </c>
    </row>
    <row r="21" spans="1:28" x14ac:dyDescent="0.2">
      <c r="A21" s="54" t="s">
        <v>68</v>
      </c>
      <c r="B21" s="524">
        <f t="shared" si="0"/>
        <v>205</v>
      </c>
      <c r="C21" s="524">
        <f t="shared" si="0"/>
        <v>102</v>
      </c>
      <c r="D21" s="524">
        <f t="shared" si="1"/>
        <v>103</v>
      </c>
      <c r="E21" s="524"/>
      <c r="F21" s="524">
        <v>53</v>
      </c>
      <c r="G21" s="524">
        <v>25</v>
      </c>
      <c r="H21" s="524">
        <v>28</v>
      </c>
      <c r="I21" s="524"/>
      <c r="J21" s="524">
        <v>40</v>
      </c>
      <c r="K21" s="524">
        <v>17</v>
      </c>
      <c r="L21" s="524">
        <v>23</v>
      </c>
      <c r="M21" s="524"/>
      <c r="N21" s="524">
        <v>43</v>
      </c>
      <c r="O21" s="524">
        <v>21</v>
      </c>
      <c r="P21" s="524">
        <v>22</v>
      </c>
      <c r="Q21" s="524"/>
      <c r="R21" s="524">
        <v>36</v>
      </c>
      <c r="S21" s="524">
        <v>16</v>
      </c>
      <c r="T21" s="524">
        <v>20</v>
      </c>
      <c r="U21" s="524"/>
      <c r="V21" s="524">
        <v>33</v>
      </c>
      <c r="W21" s="524">
        <v>23</v>
      </c>
      <c r="X21" s="524">
        <v>10</v>
      </c>
      <c r="Y21" s="524"/>
      <c r="Z21" s="524">
        <v>0</v>
      </c>
      <c r="AA21" s="524">
        <v>0</v>
      </c>
      <c r="AB21" s="524">
        <v>0</v>
      </c>
    </row>
    <row r="22" spans="1:28" x14ac:dyDescent="0.2">
      <c r="A22" s="54" t="s">
        <v>33</v>
      </c>
      <c r="B22" s="524">
        <f t="shared" si="0"/>
        <v>3523</v>
      </c>
      <c r="C22" s="524">
        <f t="shared" si="0"/>
        <v>1862</v>
      </c>
      <c r="D22" s="524">
        <f t="shared" si="1"/>
        <v>1661</v>
      </c>
      <c r="E22" s="524"/>
      <c r="F22" s="524">
        <v>739</v>
      </c>
      <c r="G22" s="524">
        <v>385</v>
      </c>
      <c r="H22" s="524">
        <v>354</v>
      </c>
      <c r="I22" s="524"/>
      <c r="J22" s="524">
        <v>687</v>
      </c>
      <c r="K22" s="524">
        <v>347</v>
      </c>
      <c r="L22" s="524">
        <v>340</v>
      </c>
      <c r="M22" s="524"/>
      <c r="N22" s="524">
        <v>678</v>
      </c>
      <c r="O22" s="524">
        <v>375</v>
      </c>
      <c r="P22" s="524">
        <v>303</v>
      </c>
      <c r="Q22" s="524"/>
      <c r="R22" s="524">
        <v>661</v>
      </c>
      <c r="S22" s="524">
        <v>349</v>
      </c>
      <c r="T22" s="524">
        <v>312</v>
      </c>
      <c r="U22" s="524"/>
      <c r="V22" s="524">
        <v>623</v>
      </c>
      <c r="W22" s="524">
        <v>328</v>
      </c>
      <c r="X22" s="524">
        <v>295</v>
      </c>
      <c r="Y22" s="524"/>
      <c r="Z22" s="524">
        <v>135</v>
      </c>
      <c r="AA22" s="524">
        <v>78</v>
      </c>
      <c r="AB22" s="524">
        <v>57</v>
      </c>
    </row>
    <row r="23" spans="1:28" x14ac:dyDescent="0.2">
      <c r="A23" s="54" t="s">
        <v>218</v>
      </c>
      <c r="B23" s="524">
        <f t="shared" si="0"/>
        <v>49</v>
      </c>
      <c r="C23" s="524">
        <f t="shared" si="0"/>
        <v>22</v>
      </c>
      <c r="D23" s="524">
        <f t="shared" si="1"/>
        <v>27</v>
      </c>
      <c r="E23" s="524"/>
      <c r="F23" s="524">
        <v>8</v>
      </c>
      <c r="G23" s="524">
        <v>4</v>
      </c>
      <c r="H23" s="524">
        <v>4</v>
      </c>
      <c r="I23" s="524"/>
      <c r="J23" s="524">
        <v>11</v>
      </c>
      <c r="K23" s="524">
        <v>3</v>
      </c>
      <c r="L23" s="524">
        <v>8</v>
      </c>
      <c r="M23" s="524"/>
      <c r="N23" s="524">
        <v>12</v>
      </c>
      <c r="O23" s="524">
        <v>6</v>
      </c>
      <c r="P23" s="524">
        <v>6</v>
      </c>
      <c r="Q23" s="524"/>
      <c r="R23" s="524">
        <v>10</v>
      </c>
      <c r="S23" s="524">
        <v>4</v>
      </c>
      <c r="T23" s="524">
        <v>6</v>
      </c>
      <c r="U23" s="524"/>
      <c r="V23" s="524">
        <v>8</v>
      </c>
      <c r="W23" s="524">
        <v>5</v>
      </c>
      <c r="X23" s="524">
        <v>3</v>
      </c>
      <c r="Y23" s="524"/>
      <c r="Z23" s="524">
        <v>0</v>
      </c>
      <c r="AA23" s="524">
        <v>0</v>
      </c>
      <c r="AB23" s="524">
        <v>0</v>
      </c>
    </row>
    <row r="24" spans="1:28" x14ac:dyDescent="0.2">
      <c r="A24" s="54" t="s">
        <v>56</v>
      </c>
      <c r="B24" s="524">
        <f t="shared" si="0"/>
        <v>686</v>
      </c>
      <c r="C24" s="524">
        <f t="shared" si="0"/>
        <v>341</v>
      </c>
      <c r="D24" s="524">
        <f t="shared" si="1"/>
        <v>345</v>
      </c>
      <c r="E24" s="524"/>
      <c r="F24" s="524">
        <v>130</v>
      </c>
      <c r="G24" s="524">
        <v>65</v>
      </c>
      <c r="H24" s="524">
        <v>65</v>
      </c>
      <c r="I24" s="524"/>
      <c r="J24" s="524">
        <v>145</v>
      </c>
      <c r="K24" s="524">
        <v>75</v>
      </c>
      <c r="L24" s="524">
        <v>70</v>
      </c>
      <c r="M24" s="524"/>
      <c r="N24" s="524">
        <v>138</v>
      </c>
      <c r="O24" s="524">
        <v>61</v>
      </c>
      <c r="P24" s="524">
        <v>77</v>
      </c>
      <c r="Q24" s="524"/>
      <c r="R24" s="524">
        <v>140</v>
      </c>
      <c r="S24" s="524">
        <v>61</v>
      </c>
      <c r="T24" s="524">
        <v>79</v>
      </c>
      <c r="U24" s="524"/>
      <c r="V24" s="524">
        <v>133</v>
      </c>
      <c r="W24" s="524">
        <v>79</v>
      </c>
      <c r="X24" s="524">
        <v>54</v>
      </c>
      <c r="Y24" s="524"/>
      <c r="Z24" s="524">
        <v>0</v>
      </c>
      <c r="AA24" s="524">
        <v>0</v>
      </c>
      <c r="AB24" s="524">
        <v>0</v>
      </c>
    </row>
    <row r="25" spans="1:28" x14ac:dyDescent="0.2">
      <c r="A25" s="54" t="s">
        <v>70</v>
      </c>
      <c r="B25" s="524">
        <f t="shared" si="0"/>
        <v>186</v>
      </c>
      <c r="C25" s="524">
        <f t="shared" si="0"/>
        <v>78</v>
      </c>
      <c r="D25" s="524">
        <f t="shared" si="1"/>
        <v>108</v>
      </c>
      <c r="E25" s="524"/>
      <c r="F25" s="524">
        <v>38</v>
      </c>
      <c r="G25" s="524">
        <v>19</v>
      </c>
      <c r="H25" s="524">
        <v>19</v>
      </c>
      <c r="I25" s="524"/>
      <c r="J25" s="524">
        <v>42</v>
      </c>
      <c r="K25" s="524">
        <v>18</v>
      </c>
      <c r="L25" s="524">
        <v>24</v>
      </c>
      <c r="M25" s="524"/>
      <c r="N25" s="524">
        <v>36</v>
      </c>
      <c r="O25" s="524">
        <v>15</v>
      </c>
      <c r="P25" s="524">
        <v>21</v>
      </c>
      <c r="Q25" s="524"/>
      <c r="R25" s="524">
        <v>34</v>
      </c>
      <c r="S25" s="524">
        <v>12</v>
      </c>
      <c r="T25" s="524">
        <v>22</v>
      </c>
      <c r="U25" s="524"/>
      <c r="V25" s="524">
        <v>31</v>
      </c>
      <c r="W25" s="524">
        <v>10</v>
      </c>
      <c r="X25" s="524">
        <v>21</v>
      </c>
      <c r="Y25" s="524"/>
      <c r="Z25" s="524">
        <v>5</v>
      </c>
      <c r="AA25" s="524">
        <v>4</v>
      </c>
      <c r="AB25" s="524">
        <v>1</v>
      </c>
    </row>
    <row r="26" spans="1:28" x14ac:dyDescent="0.2">
      <c r="A26" s="54" t="s">
        <v>71</v>
      </c>
      <c r="B26" s="524">
        <f t="shared" si="0"/>
        <v>761</v>
      </c>
      <c r="C26" s="524">
        <f t="shared" si="0"/>
        <v>386</v>
      </c>
      <c r="D26" s="524">
        <f t="shared" si="1"/>
        <v>375</v>
      </c>
      <c r="E26" s="524"/>
      <c r="F26" s="524">
        <v>186</v>
      </c>
      <c r="G26" s="524">
        <v>99</v>
      </c>
      <c r="H26" s="524">
        <v>87</v>
      </c>
      <c r="I26" s="524"/>
      <c r="J26" s="524">
        <v>170</v>
      </c>
      <c r="K26" s="524">
        <v>73</v>
      </c>
      <c r="L26" s="524">
        <v>97</v>
      </c>
      <c r="M26" s="524"/>
      <c r="N26" s="524">
        <v>129</v>
      </c>
      <c r="O26" s="524">
        <v>68</v>
      </c>
      <c r="P26" s="524">
        <v>61</v>
      </c>
      <c r="Q26" s="524"/>
      <c r="R26" s="524">
        <v>129</v>
      </c>
      <c r="S26" s="524">
        <v>66</v>
      </c>
      <c r="T26" s="524">
        <v>63</v>
      </c>
      <c r="U26" s="524"/>
      <c r="V26" s="524">
        <v>119</v>
      </c>
      <c r="W26" s="524">
        <v>68</v>
      </c>
      <c r="X26" s="524">
        <v>51</v>
      </c>
      <c r="Y26" s="524"/>
      <c r="Z26" s="524">
        <v>28</v>
      </c>
      <c r="AA26" s="524">
        <v>12</v>
      </c>
      <c r="AB26" s="524">
        <v>16</v>
      </c>
    </row>
    <row r="27" spans="1:28" x14ac:dyDescent="0.2">
      <c r="A27" s="54" t="s">
        <v>57</v>
      </c>
      <c r="B27" s="524">
        <f t="shared" si="0"/>
        <v>150</v>
      </c>
      <c r="C27" s="524">
        <f t="shared" si="0"/>
        <v>83</v>
      </c>
      <c r="D27" s="524">
        <f t="shared" si="1"/>
        <v>67</v>
      </c>
      <c r="E27" s="524"/>
      <c r="F27" s="524">
        <v>36</v>
      </c>
      <c r="G27" s="524">
        <v>20</v>
      </c>
      <c r="H27" s="524">
        <v>16</v>
      </c>
      <c r="I27" s="524"/>
      <c r="J27" s="524">
        <v>31</v>
      </c>
      <c r="K27" s="524">
        <v>17</v>
      </c>
      <c r="L27" s="524">
        <v>14</v>
      </c>
      <c r="M27" s="524"/>
      <c r="N27" s="524">
        <v>29</v>
      </c>
      <c r="O27" s="524">
        <v>18</v>
      </c>
      <c r="P27" s="524">
        <v>11</v>
      </c>
      <c r="Q27" s="524"/>
      <c r="R27" s="524">
        <v>26</v>
      </c>
      <c r="S27" s="524">
        <v>17</v>
      </c>
      <c r="T27" s="524">
        <v>9</v>
      </c>
      <c r="U27" s="524"/>
      <c r="V27" s="524">
        <v>28</v>
      </c>
      <c r="W27" s="524">
        <v>11</v>
      </c>
      <c r="X27" s="524">
        <v>17</v>
      </c>
      <c r="Y27" s="524"/>
      <c r="Z27" s="524">
        <v>0</v>
      </c>
      <c r="AA27" s="524">
        <v>0</v>
      </c>
      <c r="AB27" s="524">
        <v>0</v>
      </c>
    </row>
    <row r="28" spans="1:28" x14ac:dyDescent="0.2">
      <c r="A28" s="54" t="s">
        <v>58</v>
      </c>
      <c r="B28" s="524">
        <f t="shared" si="0"/>
        <v>589</v>
      </c>
      <c r="C28" s="524">
        <f t="shared" si="0"/>
        <v>297</v>
      </c>
      <c r="D28" s="524">
        <f t="shared" si="1"/>
        <v>292</v>
      </c>
      <c r="E28" s="524"/>
      <c r="F28" s="524">
        <v>121</v>
      </c>
      <c r="G28" s="524">
        <v>55</v>
      </c>
      <c r="H28" s="524">
        <v>66</v>
      </c>
      <c r="I28" s="524"/>
      <c r="J28" s="524">
        <v>109</v>
      </c>
      <c r="K28" s="524">
        <v>62</v>
      </c>
      <c r="L28" s="524">
        <v>47</v>
      </c>
      <c r="M28" s="524"/>
      <c r="N28" s="524">
        <v>131</v>
      </c>
      <c r="O28" s="524">
        <v>65</v>
      </c>
      <c r="P28" s="524">
        <v>66</v>
      </c>
      <c r="Q28" s="524"/>
      <c r="R28" s="524">
        <v>111</v>
      </c>
      <c r="S28" s="524">
        <v>58</v>
      </c>
      <c r="T28" s="524">
        <v>53</v>
      </c>
      <c r="U28" s="524"/>
      <c r="V28" s="524">
        <v>117</v>
      </c>
      <c r="W28" s="524">
        <v>57</v>
      </c>
      <c r="X28" s="524">
        <v>60</v>
      </c>
      <c r="Y28" s="524"/>
      <c r="Z28" s="524">
        <v>0</v>
      </c>
      <c r="AA28" s="524">
        <v>0</v>
      </c>
      <c r="AB28" s="524">
        <v>0</v>
      </c>
    </row>
    <row r="29" spans="1:28" x14ac:dyDescent="0.2">
      <c r="A29" s="54" t="s">
        <v>59</v>
      </c>
      <c r="B29" s="524">
        <f t="shared" si="0"/>
        <v>241</v>
      </c>
      <c r="C29" s="524">
        <f t="shared" si="0"/>
        <v>107</v>
      </c>
      <c r="D29" s="524">
        <f t="shared" si="1"/>
        <v>134</v>
      </c>
      <c r="E29" s="524"/>
      <c r="F29" s="524">
        <v>48</v>
      </c>
      <c r="G29" s="524">
        <v>24</v>
      </c>
      <c r="H29" s="524">
        <v>24</v>
      </c>
      <c r="I29" s="524"/>
      <c r="J29" s="524">
        <v>48</v>
      </c>
      <c r="K29" s="524">
        <v>26</v>
      </c>
      <c r="L29" s="524">
        <v>22</v>
      </c>
      <c r="M29" s="524"/>
      <c r="N29" s="524">
        <v>46</v>
      </c>
      <c r="O29" s="524">
        <v>19</v>
      </c>
      <c r="P29" s="524">
        <v>27</v>
      </c>
      <c r="Q29" s="524"/>
      <c r="R29" s="524">
        <v>37</v>
      </c>
      <c r="S29" s="524">
        <v>18</v>
      </c>
      <c r="T29" s="524">
        <v>19</v>
      </c>
      <c r="U29" s="524"/>
      <c r="V29" s="524">
        <v>62</v>
      </c>
      <c r="W29" s="524">
        <v>20</v>
      </c>
      <c r="X29" s="524">
        <v>42</v>
      </c>
      <c r="Y29" s="524"/>
      <c r="Z29" s="524">
        <v>0</v>
      </c>
      <c r="AA29" s="524">
        <v>0</v>
      </c>
      <c r="AB29" s="524">
        <v>0</v>
      </c>
    </row>
    <row r="30" spans="1:28" x14ac:dyDescent="0.2">
      <c r="A30" s="54" t="s">
        <v>85</v>
      </c>
      <c r="B30" s="524">
        <f t="shared" si="0"/>
        <v>297</v>
      </c>
      <c r="C30" s="524">
        <f t="shared" si="0"/>
        <v>134</v>
      </c>
      <c r="D30" s="524">
        <f t="shared" si="1"/>
        <v>163</v>
      </c>
      <c r="E30" s="524"/>
      <c r="F30" s="524">
        <v>61</v>
      </c>
      <c r="G30" s="524">
        <v>20</v>
      </c>
      <c r="H30" s="524">
        <v>41</v>
      </c>
      <c r="I30" s="524"/>
      <c r="J30" s="524">
        <v>69</v>
      </c>
      <c r="K30" s="524">
        <v>39</v>
      </c>
      <c r="L30" s="524">
        <v>30</v>
      </c>
      <c r="M30" s="524"/>
      <c r="N30" s="524">
        <v>60</v>
      </c>
      <c r="O30" s="524">
        <v>27</v>
      </c>
      <c r="P30" s="524">
        <v>33</v>
      </c>
      <c r="Q30" s="524"/>
      <c r="R30" s="524">
        <v>59</v>
      </c>
      <c r="S30" s="524">
        <v>31</v>
      </c>
      <c r="T30" s="524">
        <v>28</v>
      </c>
      <c r="U30" s="524"/>
      <c r="V30" s="524">
        <v>48</v>
      </c>
      <c r="W30" s="524">
        <v>17</v>
      </c>
      <c r="X30" s="524">
        <v>31</v>
      </c>
      <c r="Y30" s="524"/>
      <c r="Z30" s="524">
        <v>0</v>
      </c>
      <c r="AA30" s="524">
        <v>0</v>
      </c>
      <c r="AB30" s="524">
        <v>0</v>
      </c>
    </row>
    <row r="31" spans="1:28" x14ac:dyDescent="0.2">
      <c r="A31" s="54" t="s">
        <v>72</v>
      </c>
      <c r="B31" s="524">
        <f t="shared" si="0"/>
        <v>55</v>
      </c>
      <c r="C31" s="524">
        <f t="shared" si="0"/>
        <v>32</v>
      </c>
      <c r="D31" s="524">
        <f t="shared" si="1"/>
        <v>23</v>
      </c>
      <c r="E31" s="524"/>
      <c r="F31" s="524">
        <v>11</v>
      </c>
      <c r="G31" s="524">
        <v>5</v>
      </c>
      <c r="H31" s="524">
        <v>6</v>
      </c>
      <c r="I31" s="524"/>
      <c r="J31" s="524">
        <v>16</v>
      </c>
      <c r="K31" s="524">
        <v>8</v>
      </c>
      <c r="L31" s="524">
        <v>8</v>
      </c>
      <c r="M31" s="524"/>
      <c r="N31" s="524">
        <v>17</v>
      </c>
      <c r="O31" s="524">
        <v>10</v>
      </c>
      <c r="P31" s="524">
        <v>7</v>
      </c>
      <c r="Q31" s="524"/>
      <c r="R31" s="524">
        <v>2</v>
      </c>
      <c r="S31" s="524">
        <v>2</v>
      </c>
      <c r="T31" s="524">
        <v>0</v>
      </c>
      <c r="U31" s="524"/>
      <c r="V31" s="524">
        <v>9</v>
      </c>
      <c r="W31" s="524">
        <v>7</v>
      </c>
      <c r="X31" s="524">
        <v>2</v>
      </c>
      <c r="Y31" s="524"/>
      <c r="Z31" s="524">
        <v>0</v>
      </c>
      <c r="AA31" s="524">
        <v>0</v>
      </c>
      <c r="AB31" s="524">
        <v>0</v>
      </c>
    </row>
    <row r="32" spans="1:28" x14ac:dyDescent="0.2">
      <c r="A32" s="54" t="s">
        <v>73</v>
      </c>
      <c r="B32" s="524">
        <f t="shared" si="0"/>
        <v>111</v>
      </c>
      <c r="C32" s="524">
        <f t="shared" si="0"/>
        <v>47</v>
      </c>
      <c r="D32" s="524">
        <f t="shared" si="1"/>
        <v>64</v>
      </c>
      <c r="E32" s="524"/>
      <c r="F32" s="524">
        <v>25</v>
      </c>
      <c r="G32" s="524">
        <v>11</v>
      </c>
      <c r="H32" s="524">
        <v>14</v>
      </c>
      <c r="I32" s="524"/>
      <c r="J32" s="524">
        <v>24</v>
      </c>
      <c r="K32" s="524">
        <v>11</v>
      </c>
      <c r="L32" s="524">
        <v>13</v>
      </c>
      <c r="M32" s="524"/>
      <c r="N32" s="524">
        <v>21</v>
      </c>
      <c r="O32" s="524">
        <v>6</v>
      </c>
      <c r="P32" s="524">
        <v>15</v>
      </c>
      <c r="Q32" s="524"/>
      <c r="R32" s="524">
        <v>23</v>
      </c>
      <c r="S32" s="524">
        <v>13</v>
      </c>
      <c r="T32" s="524">
        <v>10</v>
      </c>
      <c r="U32" s="524"/>
      <c r="V32" s="524">
        <v>10</v>
      </c>
      <c r="W32" s="524">
        <v>4</v>
      </c>
      <c r="X32" s="524">
        <v>6</v>
      </c>
      <c r="Y32" s="524"/>
      <c r="Z32" s="524">
        <v>8</v>
      </c>
      <c r="AA32" s="524">
        <v>2</v>
      </c>
      <c r="AB32" s="524">
        <v>6</v>
      </c>
    </row>
    <row r="33" spans="1:28" x14ac:dyDescent="0.2">
      <c r="A33" s="54" t="s">
        <v>74</v>
      </c>
      <c r="B33" s="524">
        <f t="shared" si="0"/>
        <v>574</v>
      </c>
      <c r="C33" s="524">
        <f t="shared" si="0"/>
        <v>278</v>
      </c>
      <c r="D33" s="524">
        <f t="shared" si="1"/>
        <v>296</v>
      </c>
      <c r="E33" s="524"/>
      <c r="F33" s="524">
        <v>138</v>
      </c>
      <c r="G33" s="524">
        <v>68</v>
      </c>
      <c r="H33" s="524">
        <v>70</v>
      </c>
      <c r="I33" s="524"/>
      <c r="J33" s="524">
        <v>109</v>
      </c>
      <c r="K33" s="524">
        <v>61</v>
      </c>
      <c r="L33" s="524">
        <v>48</v>
      </c>
      <c r="M33" s="524"/>
      <c r="N33" s="524">
        <v>116</v>
      </c>
      <c r="O33" s="524">
        <v>52</v>
      </c>
      <c r="P33" s="524">
        <v>64</v>
      </c>
      <c r="Q33" s="524"/>
      <c r="R33" s="524">
        <v>99</v>
      </c>
      <c r="S33" s="524">
        <v>40</v>
      </c>
      <c r="T33" s="524">
        <v>59</v>
      </c>
      <c r="U33" s="524"/>
      <c r="V33" s="524">
        <v>112</v>
      </c>
      <c r="W33" s="524">
        <v>57</v>
      </c>
      <c r="X33" s="524">
        <v>55</v>
      </c>
      <c r="Y33" s="524"/>
      <c r="Z33" s="524">
        <v>0</v>
      </c>
      <c r="AA33" s="524">
        <v>0</v>
      </c>
      <c r="AB33" s="524">
        <v>0</v>
      </c>
    </row>
    <row r="34" spans="1:28" ht="13.5" thickBot="1" x14ac:dyDescent="0.25">
      <c r="A34" s="58" t="s">
        <v>75</v>
      </c>
      <c r="B34" s="520">
        <f t="shared" si="0"/>
        <v>569</v>
      </c>
      <c r="C34" s="520">
        <f t="shared" si="0"/>
        <v>257</v>
      </c>
      <c r="D34" s="520">
        <f t="shared" si="1"/>
        <v>312</v>
      </c>
      <c r="E34" s="520"/>
      <c r="F34" s="520">
        <v>119</v>
      </c>
      <c r="G34" s="520">
        <v>51</v>
      </c>
      <c r="H34" s="520">
        <v>68</v>
      </c>
      <c r="I34" s="520"/>
      <c r="J34" s="520">
        <v>108</v>
      </c>
      <c r="K34" s="520">
        <v>49</v>
      </c>
      <c r="L34" s="520">
        <v>59</v>
      </c>
      <c r="M34" s="520"/>
      <c r="N34" s="520">
        <v>130</v>
      </c>
      <c r="O34" s="520">
        <v>57</v>
      </c>
      <c r="P34" s="520">
        <v>73</v>
      </c>
      <c r="Q34" s="520"/>
      <c r="R34" s="520">
        <v>98</v>
      </c>
      <c r="S34" s="520">
        <v>48</v>
      </c>
      <c r="T34" s="520">
        <v>50</v>
      </c>
      <c r="U34" s="520"/>
      <c r="V34" s="520">
        <v>114</v>
      </c>
      <c r="W34" s="520">
        <v>52</v>
      </c>
      <c r="X34" s="520">
        <v>62</v>
      </c>
      <c r="Y34" s="520"/>
      <c r="Z34" s="520">
        <v>0</v>
      </c>
      <c r="AA34" s="520">
        <v>0</v>
      </c>
      <c r="AB34" s="520">
        <v>0</v>
      </c>
    </row>
    <row r="35" spans="1:28" ht="15" customHeight="1" x14ac:dyDescent="0.2">
      <c r="A35" s="13" t="s">
        <v>24</v>
      </c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x14ac:dyDescent="0.2"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  <row r="37" spans="1:28" x14ac:dyDescent="0.2"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4">
    <cfRule type="cellIs" dxfId="801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3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212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SUM(B11:B22)</f>
        <v>12358</v>
      </c>
      <c r="C9" s="554">
        <f>SUM(C11:C22)</f>
        <v>6244</v>
      </c>
      <c r="D9" s="554">
        <f>SUM(D11:D22)</f>
        <v>6114</v>
      </c>
      <c r="E9" s="554"/>
      <c r="F9" s="554">
        <f>SUM(F11:F22)</f>
        <v>2368</v>
      </c>
      <c r="G9" s="554">
        <f>SUM(G11:G22)</f>
        <v>1190</v>
      </c>
      <c r="H9" s="554">
        <f>SUM(H11:H22)</f>
        <v>1178</v>
      </c>
      <c r="I9" s="554"/>
      <c r="J9" s="554">
        <f>SUM(J11:J22)</f>
        <v>2318</v>
      </c>
      <c r="K9" s="554">
        <f>SUM(K11:K22)</f>
        <v>1189</v>
      </c>
      <c r="L9" s="554">
        <f>SUM(L11:L22)</f>
        <v>1129</v>
      </c>
      <c r="M9" s="554"/>
      <c r="N9" s="554">
        <f>SUM(N11:N22)</f>
        <v>2191</v>
      </c>
      <c r="O9" s="554">
        <f>SUM(O11:O22)</f>
        <v>1085</v>
      </c>
      <c r="P9" s="554">
        <f>SUM(P11:P22)</f>
        <v>1106</v>
      </c>
      <c r="Q9" s="554"/>
      <c r="R9" s="554">
        <f>SUM(R11:R22)</f>
        <v>2567</v>
      </c>
      <c r="S9" s="554">
        <f>SUM(S11:S22)</f>
        <v>1316</v>
      </c>
      <c r="T9" s="554">
        <f>SUM(T11:T22)</f>
        <v>1251</v>
      </c>
      <c r="U9" s="554"/>
      <c r="V9" s="554">
        <f>SUM(V11:V22)</f>
        <v>2285</v>
      </c>
      <c r="W9" s="554">
        <f>SUM(W11:W22)</f>
        <v>1131</v>
      </c>
      <c r="X9" s="554">
        <f>SUM(X11:X22)</f>
        <v>1154</v>
      </c>
      <c r="Y9" s="554"/>
      <c r="Z9" s="554">
        <f>SUM(Z11:Z22)</f>
        <v>629</v>
      </c>
      <c r="AA9" s="554">
        <f>SUM(AA11:AA22)</f>
        <v>333</v>
      </c>
      <c r="AB9" s="554">
        <f>SUM(AB11:AB22)</f>
        <v>296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1639</v>
      </c>
      <c r="C11" s="524">
        <f>+G11+K11+O11+S11+W11+AA11</f>
        <v>860</v>
      </c>
      <c r="D11" s="524">
        <f>+B11-C11</f>
        <v>779</v>
      </c>
      <c r="E11" s="537"/>
      <c r="F11" s="522">
        <v>303</v>
      </c>
      <c r="G11" s="522">
        <v>149</v>
      </c>
      <c r="H11" s="522">
        <v>154</v>
      </c>
      <c r="I11" s="537"/>
      <c r="J11" s="537">
        <v>283</v>
      </c>
      <c r="K11" s="537">
        <v>155</v>
      </c>
      <c r="L11" s="537">
        <v>128</v>
      </c>
      <c r="M11" s="537"/>
      <c r="N11" s="537">
        <v>285</v>
      </c>
      <c r="O11" s="537">
        <v>163</v>
      </c>
      <c r="P11" s="537">
        <v>122</v>
      </c>
      <c r="Q11" s="537"/>
      <c r="R11" s="537">
        <v>295</v>
      </c>
      <c r="S11" s="537">
        <v>145</v>
      </c>
      <c r="T11" s="537">
        <v>150</v>
      </c>
      <c r="U11" s="537"/>
      <c r="V11" s="537">
        <v>281</v>
      </c>
      <c r="W11" s="537">
        <v>145</v>
      </c>
      <c r="X11" s="537">
        <v>136</v>
      </c>
      <c r="Y11" s="537"/>
      <c r="Z11" s="537">
        <v>192</v>
      </c>
      <c r="AA11" s="537">
        <v>103</v>
      </c>
      <c r="AB11" s="537">
        <v>89</v>
      </c>
    </row>
    <row r="12" spans="1:29" x14ac:dyDescent="0.2">
      <c r="A12" s="54" t="s">
        <v>61</v>
      </c>
      <c r="B12" s="524">
        <f t="shared" ref="B12:C22" si="0">+F12+J12+N12+R12+V12+Z12</f>
        <v>1241</v>
      </c>
      <c r="C12" s="524">
        <f t="shared" si="0"/>
        <v>601</v>
      </c>
      <c r="D12" s="524">
        <f t="shared" ref="D12:D22" si="1">+B12-C12</f>
        <v>640</v>
      </c>
      <c r="E12" s="537"/>
      <c r="F12" s="522">
        <v>300</v>
      </c>
      <c r="G12" s="522">
        <v>143</v>
      </c>
      <c r="H12" s="522">
        <v>157</v>
      </c>
      <c r="I12" s="537"/>
      <c r="J12" s="537">
        <v>270</v>
      </c>
      <c r="K12" s="537">
        <v>137</v>
      </c>
      <c r="L12" s="537">
        <v>133</v>
      </c>
      <c r="M12" s="537"/>
      <c r="N12" s="537">
        <v>240</v>
      </c>
      <c r="O12" s="537">
        <v>106</v>
      </c>
      <c r="P12" s="537">
        <v>134</v>
      </c>
      <c r="Q12" s="537"/>
      <c r="R12" s="537">
        <v>232</v>
      </c>
      <c r="S12" s="537">
        <v>120</v>
      </c>
      <c r="T12" s="537">
        <v>112</v>
      </c>
      <c r="U12" s="537"/>
      <c r="V12" s="537">
        <v>199</v>
      </c>
      <c r="W12" s="537">
        <v>95</v>
      </c>
      <c r="X12" s="537">
        <v>104</v>
      </c>
      <c r="Y12" s="537"/>
      <c r="Z12" s="537">
        <v>0</v>
      </c>
      <c r="AA12" s="537">
        <v>0</v>
      </c>
      <c r="AB12" s="537">
        <v>0</v>
      </c>
    </row>
    <row r="13" spans="1:29" x14ac:dyDescent="0.2">
      <c r="A13" s="54" t="s">
        <v>31</v>
      </c>
      <c r="B13" s="524">
        <f t="shared" si="0"/>
        <v>651</v>
      </c>
      <c r="C13" s="524">
        <f t="shared" si="0"/>
        <v>278</v>
      </c>
      <c r="D13" s="524">
        <f t="shared" si="1"/>
        <v>373</v>
      </c>
      <c r="E13" s="537"/>
      <c r="F13" s="522">
        <v>149</v>
      </c>
      <c r="G13" s="522">
        <v>77</v>
      </c>
      <c r="H13" s="522">
        <v>72</v>
      </c>
      <c r="I13" s="537"/>
      <c r="J13" s="537">
        <v>136</v>
      </c>
      <c r="K13" s="537">
        <v>61</v>
      </c>
      <c r="L13" s="537">
        <v>75</v>
      </c>
      <c r="M13" s="537"/>
      <c r="N13" s="537">
        <v>151</v>
      </c>
      <c r="O13" s="537">
        <v>59</v>
      </c>
      <c r="P13" s="537">
        <v>92</v>
      </c>
      <c r="Q13" s="537"/>
      <c r="R13" s="537">
        <v>108</v>
      </c>
      <c r="S13" s="537">
        <v>39</v>
      </c>
      <c r="T13" s="537">
        <v>69</v>
      </c>
      <c r="U13" s="537"/>
      <c r="V13" s="537">
        <v>107</v>
      </c>
      <c r="W13" s="537">
        <v>42</v>
      </c>
      <c r="X13" s="537">
        <v>65</v>
      </c>
      <c r="Y13" s="537"/>
      <c r="Z13" s="537">
        <v>0</v>
      </c>
      <c r="AA13" s="537">
        <v>0</v>
      </c>
      <c r="AB13" s="537">
        <v>0</v>
      </c>
    </row>
    <row r="14" spans="1:29" x14ac:dyDescent="0.2">
      <c r="A14" s="54" t="s">
        <v>62</v>
      </c>
      <c r="B14" s="524">
        <f t="shared" si="0"/>
        <v>688</v>
      </c>
      <c r="C14" s="524">
        <f t="shared" si="0"/>
        <v>244</v>
      </c>
      <c r="D14" s="524">
        <f t="shared" si="1"/>
        <v>444</v>
      </c>
      <c r="E14" s="537"/>
      <c r="F14" s="522">
        <v>176</v>
      </c>
      <c r="G14" s="522">
        <v>79</v>
      </c>
      <c r="H14" s="522">
        <v>97</v>
      </c>
      <c r="I14" s="537"/>
      <c r="J14" s="537">
        <v>161</v>
      </c>
      <c r="K14" s="537">
        <v>74</v>
      </c>
      <c r="L14" s="537">
        <v>87</v>
      </c>
      <c r="M14" s="537"/>
      <c r="N14" s="537">
        <v>154</v>
      </c>
      <c r="O14" s="537">
        <v>53</v>
      </c>
      <c r="P14" s="537">
        <v>101</v>
      </c>
      <c r="Q14" s="537"/>
      <c r="R14" s="537">
        <v>114</v>
      </c>
      <c r="S14" s="537">
        <v>38</v>
      </c>
      <c r="T14" s="537">
        <v>76</v>
      </c>
      <c r="U14" s="537"/>
      <c r="V14" s="537">
        <v>83</v>
      </c>
      <c r="W14" s="537">
        <v>0</v>
      </c>
      <c r="X14" s="537">
        <v>83</v>
      </c>
      <c r="Y14" s="537"/>
      <c r="Z14" s="537">
        <v>0</v>
      </c>
      <c r="AA14" s="537">
        <v>0</v>
      </c>
      <c r="AB14" s="537">
        <v>0</v>
      </c>
    </row>
    <row r="15" spans="1:29" x14ac:dyDescent="0.2">
      <c r="A15" s="54" t="s">
        <v>64</v>
      </c>
      <c r="B15" s="524">
        <f t="shared" si="0"/>
        <v>327</v>
      </c>
      <c r="C15" s="524">
        <f t="shared" si="0"/>
        <v>174</v>
      </c>
      <c r="D15" s="524">
        <f t="shared" si="1"/>
        <v>153</v>
      </c>
      <c r="E15" s="538"/>
      <c r="F15" s="541">
        <v>62</v>
      </c>
      <c r="G15" s="541">
        <v>30</v>
      </c>
      <c r="H15" s="541">
        <v>32</v>
      </c>
      <c r="I15" s="538"/>
      <c r="J15" s="538">
        <v>72</v>
      </c>
      <c r="K15" s="538">
        <v>39</v>
      </c>
      <c r="L15" s="538">
        <v>33</v>
      </c>
      <c r="M15" s="538"/>
      <c r="N15" s="538">
        <v>67</v>
      </c>
      <c r="O15" s="538">
        <v>34</v>
      </c>
      <c r="P15" s="538">
        <v>33</v>
      </c>
      <c r="Q15" s="538"/>
      <c r="R15" s="538">
        <v>51</v>
      </c>
      <c r="S15" s="538">
        <v>25</v>
      </c>
      <c r="T15" s="538">
        <v>26</v>
      </c>
      <c r="U15" s="538"/>
      <c r="V15" s="538">
        <v>75</v>
      </c>
      <c r="W15" s="538">
        <v>46</v>
      </c>
      <c r="X15" s="538">
        <v>29</v>
      </c>
      <c r="Y15" s="538"/>
      <c r="Z15" s="538">
        <v>0</v>
      </c>
      <c r="AA15" s="538">
        <v>0</v>
      </c>
      <c r="AB15" s="538">
        <v>0</v>
      </c>
    </row>
    <row r="16" spans="1:29" x14ac:dyDescent="0.2">
      <c r="A16" s="54" t="s">
        <v>55</v>
      </c>
      <c r="B16" s="524">
        <f t="shared" si="0"/>
        <v>354</v>
      </c>
      <c r="C16" s="524">
        <f t="shared" si="0"/>
        <v>146</v>
      </c>
      <c r="D16" s="524">
        <f t="shared" si="1"/>
        <v>208</v>
      </c>
      <c r="E16" s="538"/>
      <c r="F16" s="541">
        <v>66</v>
      </c>
      <c r="G16" s="541">
        <v>29</v>
      </c>
      <c r="H16" s="541">
        <v>37</v>
      </c>
      <c r="I16" s="538"/>
      <c r="J16" s="538">
        <v>77</v>
      </c>
      <c r="K16" s="538">
        <v>25</v>
      </c>
      <c r="L16" s="538">
        <v>52</v>
      </c>
      <c r="M16" s="538"/>
      <c r="N16" s="538">
        <v>76</v>
      </c>
      <c r="O16" s="538">
        <v>33</v>
      </c>
      <c r="P16" s="538">
        <v>43</v>
      </c>
      <c r="Q16" s="538"/>
      <c r="R16" s="538">
        <v>70</v>
      </c>
      <c r="S16" s="538">
        <v>29</v>
      </c>
      <c r="T16" s="538">
        <v>41</v>
      </c>
      <c r="U16" s="538"/>
      <c r="V16" s="538">
        <v>65</v>
      </c>
      <c r="W16" s="538">
        <v>30</v>
      </c>
      <c r="X16" s="538">
        <v>35</v>
      </c>
      <c r="Y16" s="538"/>
      <c r="Z16" s="538">
        <v>0</v>
      </c>
      <c r="AA16" s="538">
        <v>0</v>
      </c>
      <c r="AB16" s="538">
        <v>0</v>
      </c>
    </row>
    <row r="17" spans="1:28" x14ac:dyDescent="0.2">
      <c r="A17" s="54" t="s">
        <v>65</v>
      </c>
      <c r="B17" s="524">
        <f t="shared" si="0"/>
        <v>313</v>
      </c>
      <c r="C17" s="524">
        <f t="shared" si="0"/>
        <v>149</v>
      </c>
      <c r="D17" s="524">
        <f t="shared" si="1"/>
        <v>164</v>
      </c>
      <c r="E17" s="537"/>
      <c r="F17" s="522">
        <v>76</v>
      </c>
      <c r="G17" s="522">
        <v>35</v>
      </c>
      <c r="H17" s="522">
        <v>41</v>
      </c>
      <c r="I17" s="537"/>
      <c r="J17" s="537">
        <v>73</v>
      </c>
      <c r="K17" s="537">
        <v>37</v>
      </c>
      <c r="L17" s="537">
        <v>36</v>
      </c>
      <c r="M17" s="537"/>
      <c r="N17" s="537">
        <v>57</v>
      </c>
      <c r="O17" s="537">
        <v>27</v>
      </c>
      <c r="P17" s="537">
        <v>30</v>
      </c>
      <c r="Q17" s="537"/>
      <c r="R17" s="537">
        <v>64</v>
      </c>
      <c r="S17" s="537">
        <v>31</v>
      </c>
      <c r="T17" s="537">
        <v>33</v>
      </c>
      <c r="U17" s="537"/>
      <c r="V17" s="537">
        <v>43</v>
      </c>
      <c r="W17" s="537">
        <v>19</v>
      </c>
      <c r="X17" s="537">
        <v>24</v>
      </c>
      <c r="Y17" s="537"/>
      <c r="Z17" s="537">
        <v>0</v>
      </c>
      <c r="AA17" s="537">
        <v>0</v>
      </c>
      <c r="AB17" s="537">
        <v>0</v>
      </c>
    </row>
    <row r="18" spans="1:28" x14ac:dyDescent="0.2">
      <c r="A18" s="54" t="s">
        <v>66</v>
      </c>
      <c r="B18" s="524">
        <f t="shared" si="0"/>
        <v>437</v>
      </c>
      <c r="C18" s="524">
        <f t="shared" si="0"/>
        <v>215</v>
      </c>
      <c r="D18" s="524">
        <f t="shared" si="1"/>
        <v>222</v>
      </c>
      <c r="E18" s="538"/>
      <c r="F18" s="541">
        <v>99</v>
      </c>
      <c r="G18" s="541">
        <v>48</v>
      </c>
      <c r="H18" s="541">
        <v>51</v>
      </c>
      <c r="I18" s="538"/>
      <c r="J18" s="538">
        <v>103</v>
      </c>
      <c r="K18" s="538">
        <v>53</v>
      </c>
      <c r="L18" s="538">
        <v>50</v>
      </c>
      <c r="M18" s="538"/>
      <c r="N18" s="538">
        <v>83</v>
      </c>
      <c r="O18" s="538">
        <v>39</v>
      </c>
      <c r="P18" s="538">
        <v>44</v>
      </c>
      <c r="Q18" s="538"/>
      <c r="R18" s="538">
        <v>74</v>
      </c>
      <c r="S18" s="538">
        <v>36</v>
      </c>
      <c r="T18" s="538">
        <v>38</v>
      </c>
      <c r="U18" s="538"/>
      <c r="V18" s="538">
        <v>78</v>
      </c>
      <c r="W18" s="538">
        <v>39</v>
      </c>
      <c r="X18" s="538">
        <v>39</v>
      </c>
      <c r="Y18" s="538"/>
      <c r="Z18" s="538">
        <v>0</v>
      </c>
      <c r="AA18" s="538">
        <v>0</v>
      </c>
      <c r="AB18" s="538">
        <v>0</v>
      </c>
    </row>
    <row r="19" spans="1:28" x14ac:dyDescent="0.2">
      <c r="A19" s="53" t="s">
        <v>32</v>
      </c>
      <c r="B19" s="524">
        <f t="shared" si="0"/>
        <v>3583</v>
      </c>
      <c r="C19" s="524">
        <f t="shared" si="0"/>
        <v>2068</v>
      </c>
      <c r="D19" s="524">
        <f t="shared" si="1"/>
        <v>1515</v>
      </c>
      <c r="E19" s="524"/>
      <c r="F19" s="522">
        <v>471</v>
      </c>
      <c r="G19" s="522">
        <v>283</v>
      </c>
      <c r="H19" s="522">
        <v>188</v>
      </c>
      <c r="I19" s="524"/>
      <c r="J19" s="537">
        <v>479</v>
      </c>
      <c r="K19" s="537">
        <v>286</v>
      </c>
      <c r="L19" s="537">
        <v>193</v>
      </c>
      <c r="M19" s="524"/>
      <c r="N19" s="537">
        <v>416</v>
      </c>
      <c r="O19" s="537">
        <v>236</v>
      </c>
      <c r="P19" s="537">
        <v>180</v>
      </c>
      <c r="Q19" s="524"/>
      <c r="R19" s="537">
        <v>958</v>
      </c>
      <c r="S19" s="537">
        <v>570</v>
      </c>
      <c r="T19" s="537">
        <v>388</v>
      </c>
      <c r="U19" s="524"/>
      <c r="V19" s="537">
        <v>822</v>
      </c>
      <c r="W19" s="537">
        <v>463</v>
      </c>
      <c r="X19" s="537">
        <v>359</v>
      </c>
      <c r="Y19" s="524"/>
      <c r="Z19" s="537">
        <v>437</v>
      </c>
      <c r="AA19" s="537">
        <v>230</v>
      </c>
      <c r="AB19" s="537">
        <v>207</v>
      </c>
    </row>
    <row r="20" spans="1:28" x14ac:dyDescent="0.2">
      <c r="A20" s="54" t="s">
        <v>33</v>
      </c>
      <c r="B20" s="524">
        <f t="shared" si="0"/>
        <v>2694</v>
      </c>
      <c r="C20" s="524">
        <f t="shared" si="0"/>
        <v>1308</v>
      </c>
      <c r="D20" s="524">
        <f t="shared" si="1"/>
        <v>1386</v>
      </c>
      <c r="E20" s="524"/>
      <c r="F20" s="534">
        <v>538</v>
      </c>
      <c r="G20" s="534">
        <v>255</v>
      </c>
      <c r="H20" s="534">
        <v>283</v>
      </c>
      <c r="I20" s="524"/>
      <c r="J20" s="524">
        <v>577</v>
      </c>
      <c r="K20" s="524">
        <v>281</v>
      </c>
      <c r="L20" s="524">
        <v>296</v>
      </c>
      <c r="M20" s="524"/>
      <c r="N20" s="524">
        <v>583</v>
      </c>
      <c r="O20" s="524">
        <v>305</v>
      </c>
      <c r="P20" s="524">
        <v>278</v>
      </c>
      <c r="Q20" s="524"/>
      <c r="R20" s="524">
        <v>527</v>
      </c>
      <c r="S20" s="524">
        <v>247</v>
      </c>
      <c r="T20" s="524">
        <v>280</v>
      </c>
      <c r="U20" s="524"/>
      <c r="V20" s="524">
        <v>469</v>
      </c>
      <c r="W20" s="524">
        <v>220</v>
      </c>
      <c r="X20" s="524">
        <v>249</v>
      </c>
      <c r="Y20" s="524"/>
      <c r="Z20" s="524">
        <v>0</v>
      </c>
      <c r="AA20" s="524">
        <v>0</v>
      </c>
      <c r="AB20" s="524">
        <v>0</v>
      </c>
    </row>
    <row r="21" spans="1:28" x14ac:dyDescent="0.2">
      <c r="A21" s="54" t="s">
        <v>70</v>
      </c>
      <c r="B21" s="524">
        <f t="shared" si="0"/>
        <v>89</v>
      </c>
      <c r="C21" s="524">
        <f t="shared" si="0"/>
        <v>43</v>
      </c>
      <c r="D21" s="524">
        <f t="shared" si="1"/>
        <v>46</v>
      </c>
      <c r="E21" s="524"/>
      <c r="F21" s="534">
        <v>23</v>
      </c>
      <c r="G21" s="534">
        <v>11</v>
      </c>
      <c r="H21" s="534">
        <v>12</v>
      </c>
      <c r="I21" s="524"/>
      <c r="J21" s="524">
        <v>19</v>
      </c>
      <c r="K21" s="524">
        <v>10</v>
      </c>
      <c r="L21" s="524">
        <v>9</v>
      </c>
      <c r="M21" s="524"/>
      <c r="N21" s="524">
        <v>18</v>
      </c>
      <c r="O21" s="524">
        <v>6</v>
      </c>
      <c r="P21" s="524">
        <v>12</v>
      </c>
      <c r="Q21" s="524"/>
      <c r="R21" s="524">
        <v>17</v>
      </c>
      <c r="S21" s="524">
        <v>8</v>
      </c>
      <c r="T21" s="524">
        <v>9</v>
      </c>
      <c r="U21" s="524"/>
      <c r="V21" s="524">
        <v>12</v>
      </c>
      <c r="W21" s="524">
        <v>8</v>
      </c>
      <c r="X21" s="524">
        <v>4</v>
      </c>
      <c r="Y21" s="524"/>
      <c r="Z21" s="524">
        <v>0</v>
      </c>
      <c r="AA21" s="524">
        <v>0</v>
      </c>
      <c r="AB21" s="524">
        <v>0</v>
      </c>
    </row>
    <row r="22" spans="1:28" ht="13.5" thickBot="1" x14ac:dyDescent="0.25">
      <c r="A22" s="58" t="s">
        <v>58</v>
      </c>
      <c r="B22" s="520">
        <f t="shared" si="0"/>
        <v>342</v>
      </c>
      <c r="C22" s="520">
        <f t="shared" si="0"/>
        <v>158</v>
      </c>
      <c r="D22" s="520">
        <f t="shared" si="1"/>
        <v>184</v>
      </c>
      <c r="E22" s="520"/>
      <c r="F22" s="535">
        <v>105</v>
      </c>
      <c r="G22" s="535">
        <v>51</v>
      </c>
      <c r="H22" s="535">
        <v>54</v>
      </c>
      <c r="I22" s="520"/>
      <c r="J22" s="520">
        <v>68</v>
      </c>
      <c r="K22" s="520">
        <v>31</v>
      </c>
      <c r="L22" s="520">
        <v>37</v>
      </c>
      <c r="M22" s="520"/>
      <c r="N22" s="520">
        <v>61</v>
      </c>
      <c r="O22" s="520">
        <v>24</v>
      </c>
      <c r="P22" s="520">
        <v>37</v>
      </c>
      <c r="Q22" s="520"/>
      <c r="R22" s="520">
        <v>57</v>
      </c>
      <c r="S22" s="520">
        <v>28</v>
      </c>
      <c r="T22" s="520">
        <v>29</v>
      </c>
      <c r="U22" s="520"/>
      <c r="V22" s="520">
        <v>51</v>
      </c>
      <c r="W22" s="520">
        <v>24</v>
      </c>
      <c r="X22" s="520">
        <v>27</v>
      </c>
      <c r="Y22" s="520"/>
      <c r="Z22" s="520">
        <v>0</v>
      </c>
      <c r="AA22" s="520">
        <v>0</v>
      </c>
      <c r="AB22" s="520">
        <v>0</v>
      </c>
    </row>
    <row r="23" spans="1:28" ht="15" customHeight="1" x14ac:dyDescent="0.2">
      <c r="A23" s="13" t="s">
        <v>24</v>
      </c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</row>
    <row r="24" spans="1:28" x14ac:dyDescent="0.2"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</row>
    <row r="25" spans="1:28" x14ac:dyDescent="0.2"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</row>
    <row r="33" spans="11:11" x14ac:dyDescent="0.2">
      <c r="K33" s="517" t="s">
        <v>264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2">
    <cfRule type="cellIs" dxfId="800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N49"/>
  <sheetViews>
    <sheetView showGridLines="0" zoomScaleNormal="100" zoomScaleSheetLayoutView="100" workbookViewId="0">
      <selection sqref="A1:M1"/>
    </sheetView>
  </sheetViews>
  <sheetFormatPr baseColWidth="10" defaultColWidth="9.625" defaultRowHeight="12.75" x14ac:dyDescent="0.2"/>
  <cols>
    <col min="1" max="1" width="40.125" style="75" customWidth="1"/>
    <col min="2" max="13" width="8.125" style="74" customWidth="1"/>
    <col min="14" max="16384" width="9.625" style="74"/>
  </cols>
  <sheetData>
    <row r="1" spans="1:14" ht="15" x14ac:dyDescent="0.25">
      <c r="A1" s="781" t="s">
        <v>808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x14ac:dyDescent="0.25">
      <c r="A2" s="782" t="s">
        <v>188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204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103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3" t="s">
        <v>97</v>
      </c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14" s="100" customFormat="1" ht="24" customHeight="1" x14ac:dyDescent="0.25">
      <c r="A6" s="419" t="s">
        <v>225</v>
      </c>
      <c r="B6" s="420">
        <v>2010</v>
      </c>
      <c r="C6" s="420">
        <v>2011</v>
      </c>
      <c r="D6" s="420">
        <v>2012</v>
      </c>
      <c r="E6" s="420">
        <v>2013</v>
      </c>
      <c r="F6" s="420">
        <v>2014</v>
      </c>
      <c r="G6" s="420">
        <v>2015</v>
      </c>
      <c r="H6" s="420">
        <v>2016</v>
      </c>
      <c r="I6" s="420">
        <v>2017</v>
      </c>
      <c r="J6" s="420">
        <v>2018</v>
      </c>
      <c r="K6" s="420">
        <v>2019</v>
      </c>
      <c r="L6" s="420">
        <v>2020</v>
      </c>
      <c r="M6" s="420">
        <v>2021</v>
      </c>
    </row>
    <row r="7" spans="1:14" s="75" customFormat="1" ht="6.75" customHeight="1" x14ac:dyDescent="0.2">
      <c r="A7" s="93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4" ht="14.25" customHeight="1" x14ac:dyDescent="0.2">
      <c r="A8" s="77" t="s">
        <v>0</v>
      </c>
      <c r="B8" s="421">
        <f t="shared" ref="B8:M8" si="0">+B10+B15+B24+B42</f>
        <v>1089584</v>
      </c>
      <c r="C8" s="421">
        <f t="shared" si="0"/>
        <v>1085703</v>
      </c>
      <c r="D8" s="421">
        <f t="shared" si="0"/>
        <v>1078759</v>
      </c>
      <c r="E8" s="421">
        <f t="shared" si="0"/>
        <v>1075629</v>
      </c>
      <c r="F8" s="421">
        <f t="shared" si="0"/>
        <v>1085015</v>
      </c>
      <c r="G8" s="421">
        <f t="shared" si="0"/>
        <v>1080919</v>
      </c>
      <c r="H8" s="421">
        <f t="shared" si="0"/>
        <v>1086772</v>
      </c>
      <c r="I8" s="421">
        <f t="shared" si="0"/>
        <v>1093656</v>
      </c>
      <c r="J8" s="421">
        <f t="shared" si="0"/>
        <v>1144868</v>
      </c>
      <c r="K8" s="421">
        <f t="shared" si="0"/>
        <v>1184112</v>
      </c>
      <c r="L8" s="421">
        <f t="shared" ref="L8" si="1">+L10+L15+L24+L42</f>
        <v>1183299</v>
      </c>
      <c r="M8" s="421">
        <f t="shared" si="0"/>
        <v>1189839</v>
      </c>
    </row>
    <row r="9" spans="1:14" ht="6.75" customHeight="1" x14ac:dyDescent="0.2">
      <c r="A9" s="79"/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</row>
    <row r="10" spans="1:14" ht="14.25" customHeight="1" x14ac:dyDescent="0.2">
      <c r="A10" s="79" t="s">
        <v>162</v>
      </c>
      <c r="B10" s="421">
        <f t="shared" ref="B10:H10" si="2">+B11+B13</f>
        <v>115319</v>
      </c>
      <c r="C10" s="421">
        <f t="shared" si="2"/>
        <v>116489</v>
      </c>
      <c r="D10" s="421">
        <f t="shared" si="2"/>
        <v>116556</v>
      </c>
      <c r="E10" s="421">
        <f t="shared" si="2"/>
        <v>119880</v>
      </c>
      <c r="F10" s="421">
        <f t="shared" si="2"/>
        <v>122667</v>
      </c>
      <c r="G10" s="421">
        <f t="shared" si="2"/>
        <v>120723</v>
      </c>
      <c r="H10" s="421">
        <f t="shared" si="2"/>
        <v>119574</v>
      </c>
      <c r="I10" s="421">
        <f>+I11+I13+I12</f>
        <v>123065</v>
      </c>
      <c r="J10" s="421">
        <f>+J11+J13+J12</f>
        <v>148442</v>
      </c>
      <c r="K10" s="421">
        <f>+K11+K13+K12</f>
        <v>145753</v>
      </c>
      <c r="L10" s="421">
        <f>+L11+L13+L12</f>
        <v>147642</v>
      </c>
      <c r="M10" s="421">
        <f>+M11+M13+M12</f>
        <v>142552</v>
      </c>
    </row>
    <row r="11" spans="1:14" ht="14.25" customHeight="1" x14ac:dyDescent="0.2">
      <c r="A11" s="81" t="s">
        <v>163</v>
      </c>
      <c r="B11" s="423">
        <v>112512</v>
      </c>
      <c r="C11" s="423">
        <v>113453</v>
      </c>
      <c r="D11" s="423">
        <v>114131</v>
      </c>
      <c r="E11" s="423">
        <v>117330</v>
      </c>
      <c r="F11" s="423">
        <v>120134</v>
      </c>
      <c r="G11" s="423">
        <v>118183</v>
      </c>
      <c r="H11" s="423">
        <v>116887</v>
      </c>
      <c r="I11" s="423">
        <v>119951</v>
      </c>
      <c r="J11" s="423">
        <v>144093</v>
      </c>
      <c r="K11" s="423">
        <v>140978</v>
      </c>
      <c r="L11" s="423">
        <v>142553</v>
      </c>
      <c r="M11" s="423">
        <v>137275</v>
      </c>
    </row>
    <row r="12" spans="1:14" ht="14.25" customHeight="1" x14ac:dyDescent="0.2">
      <c r="A12" s="81" t="s">
        <v>228</v>
      </c>
      <c r="B12" s="424" t="s">
        <v>8</v>
      </c>
      <c r="C12" s="424" t="s">
        <v>8</v>
      </c>
      <c r="D12" s="424" t="s">
        <v>8</v>
      </c>
      <c r="E12" s="424" t="s">
        <v>8</v>
      </c>
      <c r="F12" s="424" t="s">
        <v>8</v>
      </c>
      <c r="G12" s="424" t="s">
        <v>8</v>
      </c>
      <c r="H12" s="424" t="s">
        <v>8</v>
      </c>
      <c r="I12" s="423">
        <v>568</v>
      </c>
      <c r="J12" s="423">
        <v>1607</v>
      </c>
      <c r="K12" s="423">
        <v>1920</v>
      </c>
      <c r="L12" s="423">
        <v>1898</v>
      </c>
      <c r="M12" s="423">
        <v>1950</v>
      </c>
    </row>
    <row r="13" spans="1:14" ht="15.75" customHeight="1" x14ac:dyDescent="0.2">
      <c r="A13" s="81" t="s">
        <v>319</v>
      </c>
      <c r="B13" s="425">
        <v>2807</v>
      </c>
      <c r="C13" s="425">
        <v>3036</v>
      </c>
      <c r="D13" s="425">
        <v>2425</v>
      </c>
      <c r="E13" s="425">
        <v>2550</v>
      </c>
      <c r="F13" s="425">
        <v>2533</v>
      </c>
      <c r="G13" s="425">
        <v>2540</v>
      </c>
      <c r="H13" s="425">
        <v>2687</v>
      </c>
      <c r="I13" s="425">
        <v>2546</v>
      </c>
      <c r="J13" s="425">
        <v>2742</v>
      </c>
      <c r="K13" s="425">
        <v>2855</v>
      </c>
      <c r="L13" s="425">
        <v>3191</v>
      </c>
      <c r="M13" s="425">
        <v>3327</v>
      </c>
    </row>
    <row r="14" spans="1:14" ht="6.75" customHeight="1" x14ac:dyDescent="0.2"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</row>
    <row r="15" spans="1:14" ht="14.25" customHeight="1" x14ac:dyDescent="0.2">
      <c r="A15" s="79" t="s">
        <v>165</v>
      </c>
      <c r="B15" s="426">
        <f t="shared" ref="B15:F15" si="3">SUM(B16:B22)</f>
        <v>520609</v>
      </c>
      <c r="C15" s="426">
        <f t="shared" si="3"/>
        <v>506961</v>
      </c>
      <c r="D15" s="426">
        <f t="shared" si="3"/>
        <v>494720</v>
      </c>
      <c r="E15" s="426">
        <f t="shared" si="3"/>
        <v>480125</v>
      </c>
      <c r="F15" s="426">
        <f t="shared" si="3"/>
        <v>475766</v>
      </c>
      <c r="G15" s="426">
        <f t="shared" ref="G15:M15" si="4">SUM(G16:G22)</f>
        <v>473447</v>
      </c>
      <c r="H15" s="426">
        <f t="shared" si="4"/>
        <v>475756</v>
      </c>
      <c r="I15" s="426">
        <f t="shared" si="4"/>
        <v>472421</v>
      </c>
      <c r="J15" s="426">
        <f t="shared" si="4"/>
        <v>483770</v>
      </c>
      <c r="K15" s="426">
        <f t="shared" si="4"/>
        <v>497065</v>
      </c>
      <c r="L15" s="426">
        <f t="shared" ref="L15" si="5">SUM(L16:L22)</f>
        <v>492777</v>
      </c>
      <c r="M15" s="426">
        <f t="shared" si="4"/>
        <v>487445</v>
      </c>
    </row>
    <row r="16" spans="1:14" ht="14.25" customHeight="1" x14ac:dyDescent="0.2">
      <c r="A16" s="81" t="s">
        <v>166</v>
      </c>
      <c r="B16" s="425">
        <v>494036</v>
      </c>
      <c r="C16" s="425">
        <v>483391</v>
      </c>
      <c r="D16" s="425">
        <v>467750</v>
      </c>
      <c r="E16" s="425">
        <v>453328</v>
      </c>
      <c r="F16" s="425">
        <v>447131</v>
      </c>
      <c r="G16" s="425">
        <v>445679</v>
      </c>
      <c r="H16" s="425">
        <v>444807</v>
      </c>
      <c r="I16" s="425">
        <v>443022</v>
      </c>
      <c r="J16" s="425">
        <v>451922</v>
      </c>
      <c r="K16" s="425">
        <v>467442</v>
      </c>
      <c r="L16" s="425">
        <v>463284</v>
      </c>
      <c r="M16" s="425">
        <v>457889</v>
      </c>
    </row>
    <row r="17" spans="1:13" ht="14.25" customHeight="1" x14ac:dyDescent="0.2">
      <c r="A17" s="81" t="s">
        <v>167</v>
      </c>
      <c r="B17" s="425">
        <v>399</v>
      </c>
      <c r="C17" s="425">
        <v>404</v>
      </c>
      <c r="D17" s="425">
        <v>344</v>
      </c>
      <c r="E17" s="425">
        <v>306</v>
      </c>
      <c r="F17" s="425">
        <v>310</v>
      </c>
      <c r="G17" s="425">
        <v>264</v>
      </c>
      <c r="H17" s="425">
        <v>251</v>
      </c>
      <c r="I17" s="425">
        <v>283</v>
      </c>
      <c r="J17" s="425">
        <v>270</v>
      </c>
      <c r="K17" s="425">
        <v>266</v>
      </c>
      <c r="L17" s="425">
        <v>256</v>
      </c>
      <c r="M17" s="425">
        <v>293</v>
      </c>
    </row>
    <row r="18" spans="1:13" ht="14.25" customHeight="1" x14ac:dyDescent="0.2">
      <c r="A18" s="81" t="s">
        <v>189</v>
      </c>
      <c r="B18" s="425">
        <v>13265</v>
      </c>
      <c r="C18" s="425">
        <v>11872</v>
      </c>
      <c r="D18" s="425">
        <v>16142</v>
      </c>
      <c r="E18" s="425">
        <v>15893</v>
      </c>
      <c r="F18" s="425">
        <v>18154</v>
      </c>
      <c r="G18" s="425">
        <v>17685</v>
      </c>
      <c r="H18" s="425">
        <v>20737</v>
      </c>
      <c r="I18" s="425">
        <v>19379</v>
      </c>
      <c r="J18" s="425">
        <v>21265</v>
      </c>
      <c r="K18" s="425">
        <v>19870</v>
      </c>
      <c r="L18" s="425">
        <v>20074</v>
      </c>
      <c r="M18" s="425">
        <v>20538</v>
      </c>
    </row>
    <row r="19" spans="1:13" ht="14.25" customHeight="1" x14ac:dyDescent="0.2">
      <c r="A19" s="81" t="s">
        <v>168</v>
      </c>
      <c r="B19" s="425">
        <v>5366</v>
      </c>
      <c r="C19" s="425">
        <v>4781</v>
      </c>
      <c r="D19" s="425">
        <v>4529</v>
      </c>
      <c r="E19" s="425">
        <v>4403</v>
      </c>
      <c r="F19" s="425">
        <v>3719</v>
      </c>
      <c r="G19" s="425">
        <v>3469</v>
      </c>
      <c r="H19" s="425">
        <v>2842</v>
      </c>
      <c r="I19" s="425">
        <v>2661</v>
      </c>
      <c r="J19" s="425">
        <v>2254</v>
      </c>
      <c r="K19" s="425">
        <v>1744</v>
      </c>
      <c r="L19" s="425">
        <v>1316</v>
      </c>
      <c r="M19" s="425">
        <v>801</v>
      </c>
    </row>
    <row r="20" spans="1:13" ht="14.25" customHeight="1" x14ac:dyDescent="0.2">
      <c r="A20" s="81" t="s">
        <v>196</v>
      </c>
      <c r="B20" s="425">
        <v>2487</v>
      </c>
      <c r="C20" s="425">
        <v>1761</v>
      </c>
      <c r="D20" s="425">
        <v>1785</v>
      </c>
      <c r="E20" s="425">
        <v>1848</v>
      </c>
      <c r="F20" s="425">
        <v>2321</v>
      </c>
      <c r="G20" s="425">
        <v>2276</v>
      </c>
      <c r="H20" s="425">
        <v>2881</v>
      </c>
      <c r="I20" s="425">
        <v>3064</v>
      </c>
      <c r="J20" s="425">
        <v>4494</v>
      </c>
      <c r="K20" s="425">
        <v>4648</v>
      </c>
      <c r="L20" s="425">
        <v>4939</v>
      </c>
      <c r="M20" s="425">
        <v>5335</v>
      </c>
    </row>
    <row r="21" spans="1:13" ht="14.25" customHeight="1" x14ac:dyDescent="0.2">
      <c r="A21" s="81" t="s">
        <v>197</v>
      </c>
      <c r="B21" s="425">
        <v>96</v>
      </c>
      <c r="C21" s="425">
        <v>39</v>
      </c>
      <c r="D21" s="425">
        <v>101</v>
      </c>
      <c r="E21" s="425">
        <v>251</v>
      </c>
      <c r="F21" s="425">
        <v>84</v>
      </c>
      <c r="G21" s="425">
        <v>98</v>
      </c>
      <c r="H21" s="425">
        <v>212</v>
      </c>
      <c r="I21" s="425">
        <v>234</v>
      </c>
      <c r="J21" s="425">
        <v>223</v>
      </c>
      <c r="K21" s="425">
        <v>266</v>
      </c>
      <c r="L21" s="425">
        <v>432</v>
      </c>
      <c r="M21" s="425">
        <v>276</v>
      </c>
    </row>
    <row r="22" spans="1:13" ht="15.75" customHeight="1" x14ac:dyDescent="0.2">
      <c r="A22" s="81" t="s">
        <v>319</v>
      </c>
      <c r="B22" s="425">
        <v>4960</v>
      </c>
      <c r="C22" s="425">
        <v>4713</v>
      </c>
      <c r="D22" s="425">
        <v>4069</v>
      </c>
      <c r="E22" s="425">
        <v>4096</v>
      </c>
      <c r="F22" s="425">
        <v>4047</v>
      </c>
      <c r="G22" s="425">
        <v>3976</v>
      </c>
      <c r="H22" s="425">
        <v>4026</v>
      </c>
      <c r="I22" s="425">
        <v>3778</v>
      </c>
      <c r="J22" s="425">
        <v>3342</v>
      </c>
      <c r="K22" s="425">
        <v>2829</v>
      </c>
      <c r="L22" s="425">
        <v>2476</v>
      </c>
      <c r="M22" s="425">
        <v>2313</v>
      </c>
    </row>
    <row r="23" spans="1:13" ht="6.75" customHeight="1" x14ac:dyDescent="0.2">
      <c r="A23" s="77"/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</row>
    <row r="24" spans="1:13" ht="14.25" customHeight="1" x14ac:dyDescent="0.2">
      <c r="A24" s="79" t="s">
        <v>169</v>
      </c>
      <c r="B24" s="421">
        <f t="shared" ref="B24:M24" si="6">+B25+B33+B34+B35+B36+B37+B38+B39+B40</f>
        <v>427731</v>
      </c>
      <c r="C24" s="421">
        <f t="shared" si="6"/>
        <v>434285</v>
      </c>
      <c r="D24" s="421">
        <f t="shared" si="6"/>
        <v>442252</v>
      </c>
      <c r="E24" s="421">
        <f t="shared" si="6"/>
        <v>450035</v>
      </c>
      <c r="F24" s="421">
        <f t="shared" si="6"/>
        <v>460619</v>
      </c>
      <c r="G24" s="421">
        <f t="shared" si="6"/>
        <v>460201</v>
      </c>
      <c r="H24" s="421">
        <f t="shared" si="6"/>
        <v>462855</v>
      </c>
      <c r="I24" s="421">
        <f t="shared" si="6"/>
        <v>467513</v>
      </c>
      <c r="J24" s="421">
        <f t="shared" si="6"/>
        <v>476668</v>
      </c>
      <c r="K24" s="421">
        <f t="shared" si="6"/>
        <v>504316</v>
      </c>
      <c r="L24" s="421">
        <f t="shared" ref="L24" si="7">+L25+L33+L34+L35+L36+L37+L38+L39+L40</f>
        <v>505328</v>
      </c>
      <c r="M24" s="421">
        <f t="shared" si="6"/>
        <v>528269</v>
      </c>
    </row>
    <row r="25" spans="1:13" ht="14.25" customHeight="1" x14ac:dyDescent="0.2">
      <c r="A25" s="81" t="s">
        <v>526</v>
      </c>
      <c r="B25" s="427">
        <f t="shared" ref="B25:H25" si="8">+B26+B29</f>
        <v>350791</v>
      </c>
      <c r="C25" s="427">
        <f t="shared" si="8"/>
        <v>354413</v>
      </c>
      <c r="D25" s="427">
        <f t="shared" si="8"/>
        <v>359138</v>
      </c>
      <c r="E25" s="427">
        <f t="shared" si="8"/>
        <v>364654</v>
      </c>
      <c r="F25" s="427">
        <f t="shared" si="8"/>
        <v>369573</v>
      </c>
      <c r="G25" s="427">
        <f t="shared" si="8"/>
        <v>372022</v>
      </c>
      <c r="H25" s="427">
        <f t="shared" si="8"/>
        <v>369824</v>
      </c>
      <c r="I25" s="427">
        <f>+I26+I29</f>
        <v>366727</v>
      </c>
      <c r="J25" s="427">
        <f>+J26+J29</f>
        <v>366470</v>
      </c>
      <c r="K25" s="427">
        <f>+K26+K29</f>
        <v>386609</v>
      </c>
      <c r="L25" s="427">
        <f>+L26+L29</f>
        <v>389481</v>
      </c>
      <c r="M25" s="427">
        <f>+M26+M29</f>
        <v>411532</v>
      </c>
    </row>
    <row r="26" spans="1:13" ht="14.25" customHeight="1" x14ac:dyDescent="0.2">
      <c r="A26" s="99" t="s">
        <v>10</v>
      </c>
      <c r="B26" s="427">
        <f t="shared" ref="B26:H26" si="9">+B27+B28</f>
        <v>312089</v>
      </c>
      <c r="C26" s="427">
        <f t="shared" si="9"/>
        <v>315367</v>
      </c>
      <c r="D26" s="427">
        <f t="shared" si="9"/>
        <v>318078</v>
      </c>
      <c r="E26" s="427">
        <f t="shared" si="9"/>
        <v>320373</v>
      </c>
      <c r="F26" s="427">
        <f t="shared" si="9"/>
        <v>321783</v>
      </c>
      <c r="G26" s="427">
        <f t="shared" si="9"/>
        <v>323313</v>
      </c>
      <c r="H26" s="427">
        <f t="shared" si="9"/>
        <v>321611</v>
      </c>
      <c r="I26" s="427">
        <f>+I27+I28</f>
        <v>319094</v>
      </c>
      <c r="J26" s="427">
        <f>+J27+J28</f>
        <v>318519</v>
      </c>
      <c r="K26" s="427">
        <f>+K27+K28</f>
        <v>336023</v>
      </c>
      <c r="L26" s="427">
        <f>+L27+L28</f>
        <v>339178</v>
      </c>
      <c r="M26" s="427">
        <f>+M27+M28</f>
        <v>354330</v>
      </c>
    </row>
    <row r="27" spans="1:13" ht="14.25" customHeight="1" x14ac:dyDescent="0.2">
      <c r="A27" s="84" t="s">
        <v>44</v>
      </c>
      <c r="B27" s="427">
        <v>244997</v>
      </c>
      <c r="C27" s="427">
        <v>246875</v>
      </c>
      <c r="D27" s="427">
        <v>244670</v>
      </c>
      <c r="E27" s="427">
        <v>240652</v>
      </c>
      <c r="F27" s="427">
        <v>235832</v>
      </c>
      <c r="G27" s="427">
        <f>232845+1067</f>
        <v>233912</v>
      </c>
      <c r="H27" s="427">
        <f>230206+1170</f>
        <v>231376</v>
      </c>
      <c r="I27" s="427">
        <f>1049+227414</f>
        <v>228463</v>
      </c>
      <c r="J27" s="427">
        <f>225418+964</f>
        <v>226382</v>
      </c>
      <c r="K27" s="427">
        <v>237967</v>
      </c>
      <c r="L27" s="428">
        <v>238485</v>
      </c>
      <c r="M27" s="427">
        <v>249513</v>
      </c>
    </row>
    <row r="28" spans="1:13" ht="14.25" customHeight="1" x14ac:dyDescent="0.2">
      <c r="A28" s="84" t="s">
        <v>45</v>
      </c>
      <c r="B28" s="427">
        <v>67092</v>
      </c>
      <c r="C28" s="427">
        <v>68492</v>
      </c>
      <c r="D28" s="427">
        <v>73408</v>
      </c>
      <c r="E28" s="427">
        <v>79721</v>
      </c>
      <c r="F28" s="427">
        <v>85951</v>
      </c>
      <c r="G28" s="427">
        <v>89401</v>
      </c>
      <c r="H28" s="427">
        <v>90235</v>
      </c>
      <c r="I28" s="427">
        <v>90631</v>
      </c>
      <c r="J28" s="427">
        <v>92137</v>
      </c>
      <c r="K28" s="427">
        <v>98056</v>
      </c>
      <c r="L28" s="428">
        <v>100693</v>
      </c>
      <c r="M28" s="427">
        <v>104817</v>
      </c>
    </row>
    <row r="29" spans="1:13" ht="14.25" customHeight="1" x14ac:dyDescent="0.2">
      <c r="A29" s="99" t="s">
        <v>14</v>
      </c>
      <c r="B29" s="427">
        <f t="shared" ref="B29:G29" si="10">+B30+B31+B32</f>
        <v>38702</v>
      </c>
      <c r="C29" s="427">
        <f t="shared" si="10"/>
        <v>39046</v>
      </c>
      <c r="D29" s="427">
        <f t="shared" si="10"/>
        <v>41060</v>
      </c>
      <c r="E29" s="427">
        <f t="shared" si="10"/>
        <v>44281</v>
      </c>
      <c r="F29" s="427">
        <f t="shared" si="10"/>
        <v>47790</v>
      </c>
      <c r="G29" s="427">
        <f t="shared" si="10"/>
        <v>48709</v>
      </c>
      <c r="H29" s="427">
        <f t="shared" ref="H29:M29" si="11">+H30+H31+H32</f>
        <v>48213</v>
      </c>
      <c r="I29" s="427">
        <f t="shared" si="11"/>
        <v>47633</v>
      </c>
      <c r="J29" s="427">
        <f t="shared" si="11"/>
        <v>47951</v>
      </c>
      <c r="K29" s="427">
        <f t="shared" si="11"/>
        <v>50586</v>
      </c>
      <c r="L29" s="427">
        <f t="shared" si="11"/>
        <v>50303</v>
      </c>
      <c r="M29" s="427">
        <f t="shared" si="11"/>
        <v>57202</v>
      </c>
    </row>
    <row r="30" spans="1:13" ht="14.25" customHeight="1" x14ac:dyDescent="0.2">
      <c r="A30" s="84" t="s">
        <v>44</v>
      </c>
      <c r="B30" s="427">
        <v>36371</v>
      </c>
      <c r="C30" s="427">
        <v>36007</v>
      </c>
      <c r="D30" s="427">
        <v>35749</v>
      </c>
      <c r="E30" s="427">
        <v>35966</v>
      </c>
      <c r="F30" s="427">
        <v>36411</v>
      </c>
      <c r="G30" s="427">
        <v>36198</v>
      </c>
      <c r="H30" s="427">
        <v>34850</v>
      </c>
      <c r="I30" s="427">
        <v>33414</v>
      </c>
      <c r="J30" s="427">
        <v>32969</v>
      </c>
      <c r="K30" s="427">
        <v>33864</v>
      </c>
      <c r="L30" s="427">
        <v>32162</v>
      </c>
      <c r="M30" s="427">
        <v>36872</v>
      </c>
    </row>
    <row r="31" spans="1:13" ht="14.25" customHeight="1" x14ac:dyDescent="0.2">
      <c r="A31" s="84" t="s">
        <v>45</v>
      </c>
      <c r="B31" s="425">
        <v>1332</v>
      </c>
      <c r="C31" s="425">
        <v>1371</v>
      </c>
      <c r="D31" s="425">
        <v>1282</v>
      </c>
      <c r="E31" s="425">
        <v>1409</v>
      </c>
      <c r="F31" s="425">
        <v>1413</v>
      </c>
      <c r="G31" s="425">
        <v>1564</v>
      </c>
      <c r="H31" s="425">
        <v>1640</v>
      </c>
      <c r="I31" s="425">
        <v>1631</v>
      </c>
      <c r="J31" s="425">
        <v>1597</v>
      </c>
      <c r="K31" s="425">
        <v>1646</v>
      </c>
      <c r="L31" s="425">
        <v>1772</v>
      </c>
      <c r="M31" s="425">
        <v>1540</v>
      </c>
    </row>
    <row r="32" spans="1:13" ht="14.25" customHeight="1" x14ac:dyDescent="0.2">
      <c r="A32" s="84" t="s">
        <v>335</v>
      </c>
      <c r="B32" s="422">
        <v>999</v>
      </c>
      <c r="C32" s="422">
        <v>1668</v>
      </c>
      <c r="D32" s="422">
        <v>4029</v>
      </c>
      <c r="E32" s="422">
        <v>6906</v>
      </c>
      <c r="F32" s="422">
        <v>9966</v>
      </c>
      <c r="G32" s="422">
        <v>10947</v>
      </c>
      <c r="H32" s="422">
        <v>11723</v>
      </c>
      <c r="I32" s="422">
        <v>12588</v>
      </c>
      <c r="J32" s="422">
        <v>13385</v>
      </c>
      <c r="K32" s="422">
        <v>15076</v>
      </c>
      <c r="L32" s="422">
        <v>16369</v>
      </c>
      <c r="M32" s="422">
        <v>18790</v>
      </c>
    </row>
    <row r="33" spans="1:13" ht="14.25" customHeight="1" x14ac:dyDescent="0.2">
      <c r="A33" s="81" t="s">
        <v>171</v>
      </c>
      <c r="B33" s="424">
        <f>10467+3289+86</f>
        <v>13842</v>
      </c>
      <c r="C33" s="424">
        <f>11755+3138+96</f>
        <v>14989</v>
      </c>
      <c r="D33" s="424">
        <f>15060+4931+206</f>
        <v>20197</v>
      </c>
      <c r="E33" s="424">
        <f>16931+5910+197</f>
        <v>23038</v>
      </c>
      <c r="F33" s="424">
        <f>18551+7634+389</f>
        <v>26574</v>
      </c>
      <c r="G33" s="424">
        <v>22877</v>
      </c>
      <c r="H33" s="424">
        <v>25835</v>
      </c>
      <c r="I33" s="424">
        <v>26330</v>
      </c>
      <c r="J33" s="424">
        <v>27585</v>
      </c>
      <c r="K33" s="424">
        <f>18747+10153</f>
        <v>28900</v>
      </c>
      <c r="L33" s="424">
        <v>30251</v>
      </c>
      <c r="M33" s="424">
        <v>30621</v>
      </c>
    </row>
    <row r="34" spans="1:13" ht="14.25" customHeight="1" x14ac:dyDescent="0.2">
      <c r="A34" s="81" t="s">
        <v>191</v>
      </c>
      <c r="B34" s="429">
        <v>5107</v>
      </c>
      <c r="C34" s="429">
        <v>5436</v>
      </c>
      <c r="D34" s="429">
        <v>5037</v>
      </c>
      <c r="E34" s="429">
        <v>2755</v>
      </c>
      <c r="F34" s="429">
        <v>1750</v>
      </c>
      <c r="G34" s="429">
        <v>898</v>
      </c>
      <c r="H34" s="429">
        <v>675</v>
      </c>
      <c r="I34" s="429">
        <v>2052</v>
      </c>
      <c r="J34" s="429">
        <v>2571</v>
      </c>
      <c r="K34" s="429">
        <v>3315</v>
      </c>
      <c r="L34" s="429">
        <v>3471</v>
      </c>
      <c r="M34" s="429">
        <v>3575</v>
      </c>
    </row>
    <row r="35" spans="1:13" ht="14.25" customHeight="1" x14ac:dyDescent="0.2">
      <c r="A35" s="81" t="s">
        <v>234</v>
      </c>
      <c r="B35" s="430">
        <v>23271</v>
      </c>
      <c r="C35" s="430">
        <v>19727</v>
      </c>
      <c r="D35" s="430">
        <v>16382</v>
      </c>
      <c r="E35" s="430">
        <v>15574</v>
      </c>
      <c r="F35" s="430">
        <v>16340</v>
      </c>
      <c r="G35" s="430">
        <v>16332</v>
      </c>
      <c r="H35" s="430">
        <v>16040</v>
      </c>
      <c r="I35" s="430">
        <v>16407</v>
      </c>
      <c r="J35" s="430">
        <v>16143</v>
      </c>
      <c r="K35" s="430">
        <v>16231</v>
      </c>
      <c r="L35" s="430">
        <v>15017</v>
      </c>
      <c r="M35" s="430">
        <v>8668</v>
      </c>
    </row>
    <row r="36" spans="1:13" ht="14.25" customHeight="1" x14ac:dyDescent="0.2">
      <c r="A36" s="81" t="s">
        <v>195</v>
      </c>
      <c r="B36" s="427">
        <v>15785</v>
      </c>
      <c r="C36" s="427">
        <v>16711</v>
      </c>
      <c r="D36" s="431">
        <v>16237</v>
      </c>
      <c r="E36" s="431">
        <v>17586</v>
      </c>
      <c r="F36" s="431">
        <v>18946</v>
      </c>
      <c r="G36" s="431">
        <v>19781</v>
      </c>
      <c r="H36" s="431">
        <v>20922</v>
      </c>
      <c r="I36" s="431">
        <v>23621</v>
      </c>
      <c r="J36" s="431">
        <v>28766</v>
      </c>
      <c r="K36" s="431">
        <v>28551</v>
      </c>
      <c r="L36" s="431">
        <v>26288</v>
      </c>
      <c r="M36" s="431">
        <v>26470</v>
      </c>
    </row>
    <row r="37" spans="1:13" ht="14.25" customHeight="1" x14ac:dyDescent="0.2">
      <c r="A37" s="81" t="s">
        <v>194</v>
      </c>
      <c r="B37" s="424">
        <v>2524</v>
      </c>
      <c r="C37" s="424">
        <v>4341</v>
      </c>
      <c r="D37" s="424">
        <v>5330</v>
      </c>
      <c r="E37" s="424">
        <v>4198</v>
      </c>
      <c r="F37" s="432">
        <v>3978</v>
      </c>
      <c r="G37" s="432">
        <v>4077</v>
      </c>
      <c r="H37" s="432">
        <v>4056</v>
      </c>
      <c r="I37" s="432">
        <v>4808</v>
      </c>
      <c r="J37" s="432">
        <v>4855</v>
      </c>
      <c r="K37" s="432">
        <v>4433</v>
      </c>
      <c r="L37" s="432">
        <v>4163</v>
      </c>
      <c r="M37" s="432">
        <v>3376</v>
      </c>
    </row>
    <row r="38" spans="1:13" ht="14.25" customHeight="1" x14ac:dyDescent="0.2">
      <c r="A38" s="81" t="s">
        <v>193</v>
      </c>
      <c r="B38" s="427">
        <v>6964</v>
      </c>
      <c r="C38" s="427">
        <v>7774</v>
      </c>
      <c r="D38" s="431">
        <v>8873</v>
      </c>
      <c r="E38" s="431">
        <v>10830</v>
      </c>
      <c r="F38" s="431">
        <v>11971</v>
      </c>
      <c r="G38" s="431">
        <v>12626</v>
      </c>
      <c r="H38" s="431">
        <v>13879</v>
      </c>
      <c r="I38" s="431">
        <v>15391</v>
      </c>
      <c r="J38" s="431">
        <v>17638</v>
      </c>
      <c r="K38" s="431">
        <v>22428</v>
      </c>
      <c r="L38" s="431">
        <v>23042</v>
      </c>
      <c r="M38" s="431">
        <v>29263</v>
      </c>
    </row>
    <row r="39" spans="1:13" ht="14.25" customHeight="1" x14ac:dyDescent="0.2">
      <c r="A39" s="81" t="s">
        <v>192</v>
      </c>
      <c r="B39" s="427">
        <v>2159</v>
      </c>
      <c r="C39" s="427">
        <v>3001</v>
      </c>
      <c r="D39" s="427">
        <v>3143</v>
      </c>
      <c r="E39" s="427">
        <v>3292</v>
      </c>
      <c r="F39" s="427">
        <v>3123</v>
      </c>
      <c r="G39" s="427">
        <v>3022</v>
      </c>
      <c r="H39" s="427">
        <v>2846</v>
      </c>
      <c r="I39" s="427">
        <v>3285</v>
      </c>
      <c r="J39" s="427">
        <v>3640</v>
      </c>
      <c r="K39" s="427">
        <v>4834</v>
      </c>
      <c r="L39" s="427">
        <v>4877</v>
      </c>
      <c r="M39" s="427">
        <v>5632</v>
      </c>
    </row>
    <row r="40" spans="1:13" ht="15.75" customHeight="1" x14ac:dyDescent="0.2">
      <c r="A40" s="81" t="s">
        <v>319</v>
      </c>
      <c r="B40" s="432">
        <v>7288</v>
      </c>
      <c r="C40" s="432">
        <v>7893</v>
      </c>
      <c r="D40" s="432">
        <v>7915</v>
      </c>
      <c r="E40" s="432">
        <v>8108</v>
      </c>
      <c r="F40" s="432">
        <v>8364</v>
      </c>
      <c r="G40" s="432">
        <v>8566</v>
      </c>
      <c r="H40" s="432">
        <v>8778</v>
      </c>
      <c r="I40" s="432">
        <v>8892</v>
      </c>
      <c r="J40" s="432">
        <v>9000</v>
      </c>
      <c r="K40" s="432">
        <v>9015</v>
      </c>
      <c r="L40" s="432">
        <v>8738</v>
      </c>
      <c r="M40" s="432">
        <v>9132</v>
      </c>
    </row>
    <row r="41" spans="1:13" ht="6.75" customHeight="1" x14ac:dyDescent="0.2">
      <c r="A41" s="77"/>
      <c r="B41" s="422"/>
      <c r="C41" s="422"/>
      <c r="D41" s="422"/>
      <c r="E41" s="422"/>
      <c r="F41" s="422"/>
      <c r="G41" s="422"/>
      <c r="H41" s="422"/>
      <c r="I41" s="422"/>
      <c r="J41" s="422"/>
      <c r="K41" s="422"/>
      <c r="L41" s="422"/>
      <c r="M41" s="422"/>
    </row>
    <row r="42" spans="1:13" ht="14.25" customHeight="1" x14ac:dyDescent="0.2">
      <c r="A42" s="140" t="s">
        <v>172</v>
      </c>
      <c r="B42" s="433">
        <f t="shared" ref="B42:G42" si="12">+B43+B44+B45</f>
        <v>25925</v>
      </c>
      <c r="C42" s="433">
        <f t="shared" si="12"/>
        <v>27968</v>
      </c>
      <c r="D42" s="433">
        <f t="shared" si="12"/>
        <v>25231</v>
      </c>
      <c r="E42" s="433">
        <f t="shared" si="12"/>
        <v>25589</v>
      </c>
      <c r="F42" s="433">
        <f t="shared" si="12"/>
        <v>25963</v>
      </c>
      <c r="G42" s="433">
        <f t="shared" si="12"/>
        <v>26548</v>
      </c>
      <c r="H42" s="433">
        <f t="shared" ref="H42:M42" si="13">+H43+H44+H45</f>
        <v>28587</v>
      </c>
      <c r="I42" s="433">
        <f t="shared" si="13"/>
        <v>30657</v>
      </c>
      <c r="J42" s="433">
        <f t="shared" si="13"/>
        <v>35988</v>
      </c>
      <c r="K42" s="433">
        <f t="shared" si="13"/>
        <v>36978</v>
      </c>
      <c r="L42" s="433">
        <f t="shared" si="13"/>
        <v>37552</v>
      </c>
      <c r="M42" s="433">
        <f t="shared" si="13"/>
        <v>31573</v>
      </c>
    </row>
    <row r="43" spans="1:13" ht="14.25" customHeight="1" x14ac:dyDescent="0.2">
      <c r="A43" s="81" t="s">
        <v>203</v>
      </c>
      <c r="B43" s="425">
        <v>19495</v>
      </c>
      <c r="C43" s="425">
        <v>20856</v>
      </c>
      <c r="D43" s="425">
        <v>17893</v>
      </c>
      <c r="E43" s="425">
        <v>17330</v>
      </c>
      <c r="F43" s="425">
        <v>17545</v>
      </c>
      <c r="G43" s="425">
        <v>16531</v>
      </c>
      <c r="H43" s="425">
        <v>17084</v>
      </c>
      <c r="I43" s="425">
        <v>15932</v>
      </c>
      <c r="J43" s="425">
        <v>17131</v>
      </c>
      <c r="K43" s="425">
        <v>17253</v>
      </c>
      <c r="L43" s="425">
        <v>16869</v>
      </c>
      <c r="M43" s="425">
        <v>13397</v>
      </c>
    </row>
    <row r="44" spans="1:13" ht="14.25" customHeight="1" x14ac:dyDescent="0.2">
      <c r="A44" s="88" t="s">
        <v>190</v>
      </c>
      <c r="B44" s="434">
        <v>5122</v>
      </c>
      <c r="C44" s="434">
        <v>5765</v>
      </c>
      <c r="D44" s="434">
        <v>6018</v>
      </c>
      <c r="E44" s="434">
        <v>6883</v>
      </c>
      <c r="F44" s="434">
        <v>7030</v>
      </c>
      <c r="G44" s="434">
        <v>8674</v>
      </c>
      <c r="H44" s="434">
        <v>10211</v>
      </c>
      <c r="I44" s="434">
        <v>13475</v>
      </c>
      <c r="J44" s="434">
        <v>17574</v>
      </c>
      <c r="K44" s="434">
        <v>18386</v>
      </c>
      <c r="L44" s="434">
        <v>19381</v>
      </c>
      <c r="M44" s="434">
        <v>16945</v>
      </c>
    </row>
    <row r="45" spans="1:13" ht="14.25" customHeight="1" thickBot="1" x14ac:dyDescent="0.25">
      <c r="A45" s="91" t="s">
        <v>173</v>
      </c>
      <c r="B45" s="435">
        <v>1308</v>
      </c>
      <c r="C45" s="435">
        <v>1347</v>
      </c>
      <c r="D45" s="435">
        <v>1320</v>
      </c>
      <c r="E45" s="435">
        <v>1376</v>
      </c>
      <c r="F45" s="435">
        <v>1388</v>
      </c>
      <c r="G45" s="435">
        <v>1343</v>
      </c>
      <c r="H45" s="435">
        <v>1292</v>
      </c>
      <c r="I45" s="435">
        <v>1250</v>
      </c>
      <c r="J45" s="435">
        <v>1283</v>
      </c>
      <c r="K45" s="435">
        <v>1339</v>
      </c>
      <c r="L45" s="435">
        <v>1302</v>
      </c>
      <c r="M45" s="435">
        <v>1231</v>
      </c>
    </row>
    <row r="46" spans="1:13" s="340" customFormat="1" ht="15" customHeight="1" x14ac:dyDescent="0.2">
      <c r="A46" s="780" t="s">
        <v>368</v>
      </c>
      <c r="B46" s="780"/>
      <c r="C46" s="780"/>
      <c r="D46" s="780"/>
      <c r="E46" s="780"/>
      <c r="F46" s="780"/>
      <c r="G46" s="780"/>
      <c r="H46" s="780"/>
      <c r="I46" s="780"/>
      <c r="J46" s="780"/>
      <c r="K46" s="780"/>
      <c r="L46" s="780"/>
      <c r="M46" s="780"/>
    </row>
    <row r="47" spans="1:13" s="215" customFormat="1" ht="15" customHeight="1" x14ac:dyDescent="0.2">
      <c r="A47" s="23" t="s">
        <v>24</v>
      </c>
    </row>
    <row r="48" spans="1:13" x14ac:dyDescent="0.2">
      <c r="A48" s="92"/>
    </row>
    <row r="49" spans="2:13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</sheetData>
  <mergeCells count="6">
    <mergeCell ref="A46:M4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59055118110236227" bottom="0.19685039370078741" header="0.31496062992125984" footer="0.31496062992125984"/>
  <pageSetup scale="8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6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SUM(B10:B16)</f>
        <v>411532</v>
      </c>
      <c r="C9" s="554">
        <f>SUM(C10:C16)</f>
        <v>202285</v>
      </c>
      <c r="D9" s="554">
        <f>SUM(D10:D16)</f>
        <v>209247</v>
      </c>
      <c r="E9" s="554"/>
      <c r="F9" s="554">
        <f>SUM(F10:F16)</f>
        <v>78728</v>
      </c>
      <c r="G9" s="554">
        <f>SUM(G10:G16)</f>
        <v>39709</v>
      </c>
      <c r="H9" s="554">
        <f>SUM(H10:H16)</f>
        <v>39019</v>
      </c>
      <c r="I9" s="554"/>
      <c r="J9" s="554">
        <f>SUM(J10:J16)</f>
        <v>79434</v>
      </c>
      <c r="K9" s="554">
        <f>SUM(K10:K16)</f>
        <v>40510</v>
      </c>
      <c r="L9" s="554">
        <f>SUM(L10:L16)</f>
        <v>38924</v>
      </c>
      <c r="M9" s="554"/>
      <c r="N9" s="554">
        <f>SUM(N10:N16)</f>
        <v>73651</v>
      </c>
      <c r="O9" s="554">
        <f>SUM(O10:O16)</f>
        <v>36895</v>
      </c>
      <c r="P9" s="554">
        <f>SUM(P10:P16)</f>
        <v>36756</v>
      </c>
      <c r="Q9" s="554"/>
      <c r="R9" s="554">
        <f>SUM(R10:R16)</f>
        <v>83585</v>
      </c>
      <c r="S9" s="554">
        <f>SUM(S10:S16)</f>
        <v>39930</v>
      </c>
      <c r="T9" s="554">
        <f>SUM(T10:T16)</f>
        <v>43655</v>
      </c>
      <c r="U9" s="554"/>
      <c r="V9" s="554">
        <f>SUM(V10:V16)</f>
        <v>75857</v>
      </c>
      <c r="W9" s="554">
        <f>SUM(W10:W16)</f>
        <v>36199</v>
      </c>
      <c r="X9" s="554">
        <f>SUM(X10:X16)</f>
        <v>39658</v>
      </c>
      <c r="Y9" s="554"/>
      <c r="Z9" s="554">
        <f>SUM(Z10:Z16)</f>
        <v>20277</v>
      </c>
      <c r="AA9" s="554">
        <f>SUM(AA10:AA16)</f>
        <v>9042</v>
      </c>
      <c r="AB9" s="554">
        <f>SUM(AB10:AB16)</f>
        <v>11235</v>
      </c>
    </row>
    <row r="10" spans="1:29" x14ac:dyDescent="0.2">
      <c r="A10" s="184" t="s">
        <v>254</v>
      </c>
      <c r="B10" s="517">
        <f>+F10+J10+N10+R10+V10+Z10</f>
        <v>116951</v>
      </c>
      <c r="C10" s="517">
        <f>+G10+K10+O10+S10+W10+AA10</f>
        <v>57856</v>
      </c>
      <c r="D10" s="517">
        <f>+B10-C10</f>
        <v>59095</v>
      </c>
      <c r="E10" s="516"/>
      <c r="F10" s="516">
        <f>+F19+F28</f>
        <v>22326</v>
      </c>
      <c r="G10" s="516">
        <f t="shared" ref="G10:H10" si="0">+G19+G28</f>
        <v>11384</v>
      </c>
      <c r="H10" s="516">
        <f t="shared" si="0"/>
        <v>10942</v>
      </c>
      <c r="I10" s="516"/>
      <c r="J10" s="516">
        <f>+J19+J28</f>
        <v>22528</v>
      </c>
      <c r="K10" s="516">
        <f t="shared" ref="K10:L10" si="1">+K19+K28</f>
        <v>11521</v>
      </c>
      <c r="L10" s="516">
        <f t="shared" si="1"/>
        <v>11007</v>
      </c>
      <c r="M10" s="537"/>
      <c r="N10" s="516">
        <f>+N19+N28</f>
        <v>20785</v>
      </c>
      <c r="O10" s="516">
        <f t="shared" ref="O10:P10" si="2">+O19+O28</f>
        <v>10451</v>
      </c>
      <c r="P10" s="516">
        <f t="shared" si="2"/>
        <v>10334</v>
      </c>
      <c r="Q10" s="537"/>
      <c r="R10" s="516">
        <f>+R19+R28</f>
        <v>23058</v>
      </c>
      <c r="S10" s="516">
        <f t="shared" ref="S10:T10" si="3">+S19+S28</f>
        <v>11091</v>
      </c>
      <c r="T10" s="516">
        <f t="shared" si="3"/>
        <v>11967</v>
      </c>
      <c r="U10" s="537"/>
      <c r="V10" s="516">
        <f>+V19+V28</f>
        <v>22077</v>
      </c>
      <c r="W10" s="516">
        <f t="shared" ref="W10:X10" si="4">+W19+W28</f>
        <v>10670</v>
      </c>
      <c r="X10" s="516">
        <f t="shared" si="4"/>
        <v>11407</v>
      </c>
      <c r="Y10" s="537"/>
      <c r="Z10" s="516">
        <f>+Z19+Z28</f>
        <v>6177</v>
      </c>
      <c r="AA10" s="516">
        <f t="shared" ref="AA10:AB10" si="5">+AA19+AA28</f>
        <v>2739</v>
      </c>
      <c r="AB10" s="516">
        <f t="shared" si="5"/>
        <v>3438</v>
      </c>
    </row>
    <row r="11" spans="1:29" x14ac:dyDescent="0.2">
      <c r="A11" s="184" t="s">
        <v>55</v>
      </c>
      <c r="B11" s="517">
        <f t="shared" ref="B11:C16" si="6">+F11+J11+N11+R11+V11+Z11</f>
        <v>82520</v>
      </c>
      <c r="C11" s="517">
        <f t="shared" si="6"/>
        <v>40670</v>
      </c>
      <c r="D11" s="517">
        <f t="shared" ref="D11:D16" si="7">+B11-C11</f>
        <v>41850</v>
      </c>
      <c r="E11" s="516"/>
      <c r="F11" s="516">
        <f t="shared" ref="F11:H16" si="8">+F20+F29</f>
        <v>16362</v>
      </c>
      <c r="G11" s="516">
        <f t="shared" si="8"/>
        <v>8240</v>
      </c>
      <c r="H11" s="516">
        <f t="shared" si="8"/>
        <v>8122</v>
      </c>
      <c r="I11" s="516"/>
      <c r="J11" s="516">
        <f t="shared" ref="J11:L16" si="9">+J20+J29</f>
        <v>16218</v>
      </c>
      <c r="K11" s="516">
        <f t="shared" si="9"/>
        <v>8304</v>
      </c>
      <c r="L11" s="516">
        <f t="shared" si="9"/>
        <v>7914</v>
      </c>
      <c r="M11" s="537"/>
      <c r="N11" s="516">
        <f t="shared" ref="N11:P16" si="10">+N20+N29</f>
        <v>15071</v>
      </c>
      <c r="O11" s="516">
        <f t="shared" si="10"/>
        <v>7516</v>
      </c>
      <c r="P11" s="516">
        <f t="shared" si="10"/>
        <v>7555</v>
      </c>
      <c r="Q11" s="537"/>
      <c r="R11" s="516">
        <f t="shared" ref="R11:T16" si="11">+R20+R29</f>
        <v>16373</v>
      </c>
      <c r="S11" s="516">
        <f t="shared" si="11"/>
        <v>7820</v>
      </c>
      <c r="T11" s="516">
        <f t="shared" si="11"/>
        <v>8553</v>
      </c>
      <c r="U11" s="537"/>
      <c r="V11" s="516">
        <f t="shared" ref="V11:X16" si="12">+V20+V29</f>
        <v>14454</v>
      </c>
      <c r="W11" s="516">
        <f t="shared" si="12"/>
        <v>6988</v>
      </c>
      <c r="X11" s="516">
        <f t="shared" si="12"/>
        <v>7466</v>
      </c>
      <c r="Y11" s="537"/>
      <c r="Z11" s="516">
        <f t="shared" ref="Z11:AB16" si="13">+Z20+Z29</f>
        <v>4042</v>
      </c>
      <c r="AA11" s="516">
        <f t="shared" si="13"/>
        <v>1802</v>
      </c>
      <c r="AB11" s="516">
        <f t="shared" si="13"/>
        <v>2240</v>
      </c>
    </row>
    <row r="12" spans="1:29" x14ac:dyDescent="0.2">
      <c r="A12" s="184" t="s">
        <v>32</v>
      </c>
      <c r="B12" s="517">
        <f t="shared" si="6"/>
        <v>45200</v>
      </c>
      <c r="C12" s="517">
        <f t="shared" si="6"/>
        <v>22490</v>
      </c>
      <c r="D12" s="517">
        <f t="shared" si="7"/>
        <v>22710</v>
      </c>
      <c r="E12" s="516"/>
      <c r="F12" s="516">
        <f t="shared" si="8"/>
        <v>8418</v>
      </c>
      <c r="G12" s="516">
        <f t="shared" si="8"/>
        <v>4249</v>
      </c>
      <c r="H12" s="516">
        <f t="shared" si="8"/>
        <v>4169</v>
      </c>
      <c r="I12" s="516"/>
      <c r="J12" s="516">
        <f t="shared" si="9"/>
        <v>8830</v>
      </c>
      <c r="K12" s="516">
        <f t="shared" si="9"/>
        <v>4514</v>
      </c>
      <c r="L12" s="516">
        <f t="shared" si="9"/>
        <v>4316</v>
      </c>
      <c r="M12" s="537"/>
      <c r="N12" s="516">
        <f t="shared" si="10"/>
        <v>8274</v>
      </c>
      <c r="O12" s="516">
        <f t="shared" si="10"/>
        <v>4165</v>
      </c>
      <c r="P12" s="516">
        <f t="shared" si="10"/>
        <v>4109</v>
      </c>
      <c r="Q12" s="537"/>
      <c r="R12" s="516">
        <f t="shared" si="11"/>
        <v>9279</v>
      </c>
      <c r="S12" s="516">
        <f t="shared" si="11"/>
        <v>4636</v>
      </c>
      <c r="T12" s="516">
        <f t="shared" si="11"/>
        <v>4643</v>
      </c>
      <c r="U12" s="537"/>
      <c r="V12" s="516">
        <f t="shared" si="12"/>
        <v>8436</v>
      </c>
      <c r="W12" s="516">
        <f t="shared" si="12"/>
        <v>4046</v>
      </c>
      <c r="X12" s="516">
        <f t="shared" si="12"/>
        <v>4390</v>
      </c>
      <c r="Y12" s="537"/>
      <c r="Z12" s="516">
        <f t="shared" si="13"/>
        <v>1963</v>
      </c>
      <c r="AA12" s="516">
        <f t="shared" si="13"/>
        <v>880</v>
      </c>
      <c r="AB12" s="516">
        <f t="shared" si="13"/>
        <v>1083</v>
      </c>
    </row>
    <row r="13" spans="1:29" x14ac:dyDescent="0.2">
      <c r="A13" s="184" t="s">
        <v>33</v>
      </c>
      <c r="B13" s="517">
        <f t="shared" si="6"/>
        <v>40823</v>
      </c>
      <c r="C13" s="517">
        <f t="shared" si="6"/>
        <v>19966</v>
      </c>
      <c r="D13" s="517">
        <f t="shared" si="7"/>
        <v>20857</v>
      </c>
      <c r="E13" s="516"/>
      <c r="F13" s="516">
        <f t="shared" si="8"/>
        <v>7523</v>
      </c>
      <c r="G13" s="516">
        <f t="shared" si="8"/>
        <v>3697</v>
      </c>
      <c r="H13" s="516">
        <f t="shared" si="8"/>
        <v>3826</v>
      </c>
      <c r="I13" s="516"/>
      <c r="J13" s="516">
        <f t="shared" si="9"/>
        <v>7874</v>
      </c>
      <c r="K13" s="516">
        <f t="shared" si="9"/>
        <v>3906</v>
      </c>
      <c r="L13" s="516">
        <f t="shared" si="9"/>
        <v>3968</v>
      </c>
      <c r="M13" s="537"/>
      <c r="N13" s="516">
        <f t="shared" si="10"/>
        <v>7704</v>
      </c>
      <c r="O13" s="516">
        <f t="shared" si="10"/>
        <v>3886</v>
      </c>
      <c r="P13" s="516">
        <f t="shared" si="10"/>
        <v>3818</v>
      </c>
      <c r="Q13" s="537"/>
      <c r="R13" s="516">
        <f t="shared" si="11"/>
        <v>8240</v>
      </c>
      <c r="S13" s="516">
        <f t="shared" si="11"/>
        <v>3952</v>
      </c>
      <c r="T13" s="516">
        <f t="shared" si="11"/>
        <v>4288</v>
      </c>
      <c r="U13" s="537"/>
      <c r="V13" s="516">
        <f t="shared" si="12"/>
        <v>7511</v>
      </c>
      <c r="W13" s="516">
        <f t="shared" si="12"/>
        <v>3634</v>
      </c>
      <c r="X13" s="516">
        <f t="shared" si="12"/>
        <v>3877</v>
      </c>
      <c r="Y13" s="537"/>
      <c r="Z13" s="516">
        <f t="shared" si="13"/>
        <v>1971</v>
      </c>
      <c r="AA13" s="516">
        <f t="shared" si="13"/>
        <v>891</v>
      </c>
      <c r="AB13" s="516">
        <f t="shared" si="13"/>
        <v>1080</v>
      </c>
    </row>
    <row r="14" spans="1:29" x14ac:dyDescent="0.2">
      <c r="A14" s="184" t="s">
        <v>255</v>
      </c>
      <c r="B14" s="517">
        <f t="shared" si="6"/>
        <v>36266</v>
      </c>
      <c r="C14" s="517">
        <f t="shared" si="6"/>
        <v>17546</v>
      </c>
      <c r="D14" s="517">
        <f t="shared" si="7"/>
        <v>18720</v>
      </c>
      <c r="E14" s="516"/>
      <c r="F14" s="516">
        <f t="shared" si="8"/>
        <v>6785</v>
      </c>
      <c r="G14" s="516">
        <f t="shared" si="8"/>
        <v>3393</v>
      </c>
      <c r="H14" s="516">
        <f t="shared" si="8"/>
        <v>3392</v>
      </c>
      <c r="I14" s="516"/>
      <c r="J14" s="516">
        <f t="shared" si="9"/>
        <v>6744</v>
      </c>
      <c r="K14" s="516">
        <f t="shared" si="9"/>
        <v>3420</v>
      </c>
      <c r="L14" s="516">
        <f t="shared" si="9"/>
        <v>3324</v>
      </c>
      <c r="M14" s="537"/>
      <c r="N14" s="516">
        <f t="shared" si="10"/>
        <v>6052</v>
      </c>
      <c r="O14" s="516">
        <f t="shared" si="10"/>
        <v>3041</v>
      </c>
      <c r="P14" s="516">
        <f t="shared" si="10"/>
        <v>3011</v>
      </c>
      <c r="Q14" s="537"/>
      <c r="R14" s="516">
        <f t="shared" si="11"/>
        <v>7855</v>
      </c>
      <c r="S14" s="516">
        <f t="shared" si="11"/>
        <v>3630</v>
      </c>
      <c r="T14" s="516">
        <f t="shared" si="11"/>
        <v>4225</v>
      </c>
      <c r="U14" s="537"/>
      <c r="V14" s="516">
        <f t="shared" si="12"/>
        <v>6752</v>
      </c>
      <c r="W14" s="516">
        <f t="shared" si="12"/>
        <v>3138</v>
      </c>
      <c r="X14" s="516">
        <f t="shared" si="12"/>
        <v>3614</v>
      </c>
      <c r="Y14" s="537"/>
      <c r="Z14" s="516">
        <f t="shared" si="13"/>
        <v>2078</v>
      </c>
      <c r="AA14" s="516">
        <f t="shared" si="13"/>
        <v>924</v>
      </c>
      <c r="AB14" s="516">
        <f t="shared" si="13"/>
        <v>1154</v>
      </c>
    </row>
    <row r="15" spans="1:29" x14ac:dyDescent="0.2">
      <c r="A15" s="184" t="s">
        <v>58</v>
      </c>
      <c r="B15" s="517">
        <f t="shared" si="6"/>
        <v>47835</v>
      </c>
      <c r="C15" s="517">
        <f t="shared" si="6"/>
        <v>23306</v>
      </c>
      <c r="D15" s="517">
        <f t="shared" si="7"/>
        <v>24529</v>
      </c>
      <c r="E15" s="516"/>
      <c r="F15" s="516">
        <f t="shared" si="8"/>
        <v>8891</v>
      </c>
      <c r="G15" s="516">
        <f t="shared" si="8"/>
        <v>4468</v>
      </c>
      <c r="H15" s="516">
        <f t="shared" si="8"/>
        <v>4423</v>
      </c>
      <c r="I15" s="516"/>
      <c r="J15" s="516">
        <f t="shared" si="9"/>
        <v>8851</v>
      </c>
      <c r="K15" s="516">
        <f t="shared" si="9"/>
        <v>4580</v>
      </c>
      <c r="L15" s="516">
        <f t="shared" si="9"/>
        <v>4271</v>
      </c>
      <c r="M15" s="537"/>
      <c r="N15" s="516">
        <f t="shared" si="10"/>
        <v>8283</v>
      </c>
      <c r="O15" s="516">
        <f t="shared" si="10"/>
        <v>4092</v>
      </c>
      <c r="P15" s="516">
        <f t="shared" si="10"/>
        <v>4191</v>
      </c>
      <c r="Q15" s="537"/>
      <c r="R15" s="516">
        <f t="shared" si="11"/>
        <v>10414</v>
      </c>
      <c r="S15" s="516">
        <f t="shared" si="11"/>
        <v>4918</v>
      </c>
      <c r="T15" s="516">
        <f t="shared" si="11"/>
        <v>5496</v>
      </c>
      <c r="U15" s="537"/>
      <c r="V15" s="516">
        <f t="shared" si="12"/>
        <v>9011</v>
      </c>
      <c r="W15" s="516">
        <f t="shared" si="12"/>
        <v>4201</v>
      </c>
      <c r="X15" s="516">
        <f t="shared" si="12"/>
        <v>4810</v>
      </c>
      <c r="Y15" s="537"/>
      <c r="Z15" s="516">
        <f t="shared" si="13"/>
        <v>2385</v>
      </c>
      <c r="AA15" s="516">
        <f t="shared" si="13"/>
        <v>1047</v>
      </c>
      <c r="AB15" s="516">
        <f t="shared" si="13"/>
        <v>1338</v>
      </c>
    </row>
    <row r="16" spans="1:29" x14ac:dyDescent="0.2">
      <c r="A16" s="184" t="s">
        <v>74</v>
      </c>
      <c r="B16" s="517">
        <f t="shared" si="6"/>
        <v>41937</v>
      </c>
      <c r="C16" s="517">
        <f t="shared" si="6"/>
        <v>20451</v>
      </c>
      <c r="D16" s="517">
        <f t="shared" si="7"/>
        <v>21486</v>
      </c>
      <c r="E16" s="516"/>
      <c r="F16" s="516">
        <f t="shared" si="8"/>
        <v>8423</v>
      </c>
      <c r="G16" s="516">
        <f t="shared" si="8"/>
        <v>4278</v>
      </c>
      <c r="H16" s="516">
        <f t="shared" si="8"/>
        <v>4145</v>
      </c>
      <c r="I16" s="516"/>
      <c r="J16" s="516">
        <f t="shared" si="9"/>
        <v>8389</v>
      </c>
      <c r="K16" s="516">
        <f t="shared" si="9"/>
        <v>4265</v>
      </c>
      <c r="L16" s="516">
        <f t="shared" si="9"/>
        <v>4124</v>
      </c>
      <c r="M16" s="538"/>
      <c r="N16" s="516">
        <f t="shared" si="10"/>
        <v>7482</v>
      </c>
      <c r="O16" s="516">
        <f t="shared" si="10"/>
        <v>3744</v>
      </c>
      <c r="P16" s="516">
        <f t="shared" si="10"/>
        <v>3738</v>
      </c>
      <c r="Q16" s="538"/>
      <c r="R16" s="516">
        <f t="shared" si="11"/>
        <v>8366</v>
      </c>
      <c r="S16" s="516">
        <f t="shared" si="11"/>
        <v>3883</v>
      </c>
      <c r="T16" s="516">
        <f t="shared" si="11"/>
        <v>4483</v>
      </c>
      <c r="U16" s="538"/>
      <c r="V16" s="516">
        <f t="shared" si="12"/>
        <v>7616</v>
      </c>
      <c r="W16" s="516">
        <f t="shared" si="12"/>
        <v>3522</v>
      </c>
      <c r="X16" s="516">
        <f t="shared" si="12"/>
        <v>4094</v>
      </c>
      <c r="Y16" s="538"/>
      <c r="Z16" s="516">
        <f t="shared" si="13"/>
        <v>1661</v>
      </c>
      <c r="AA16" s="516">
        <f t="shared" si="13"/>
        <v>759</v>
      </c>
      <c r="AB16" s="516">
        <f t="shared" si="13"/>
        <v>902</v>
      </c>
    </row>
    <row r="17" spans="1:28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</row>
    <row r="18" spans="1:28" s="555" customFormat="1" x14ac:dyDescent="0.2">
      <c r="A18" s="173" t="s">
        <v>214</v>
      </c>
      <c r="B18" s="554">
        <f>SUM(B19:B25)</f>
        <v>309898</v>
      </c>
      <c r="C18" s="554">
        <f>SUM(C19:C25)</f>
        <v>151964</v>
      </c>
      <c r="D18" s="554">
        <f>SUM(D19:D25)</f>
        <v>157934</v>
      </c>
      <c r="E18" s="560"/>
      <c r="F18" s="554">
        <f>SUM(F19:F25)</f>
        <v>58509</v>
      </c>
      <c r="G18" s="554">
        <f>SUM(G19:G25)</f>
        <v>29519</v>
      </c>
      <c r="H18" s="554">
        <f>SUM(H19:H25)</f>
        <v>28990</v>
      </c>
      <c r="I18" s="560"/>
      <c r="J18" s="554">
        <f>SUM(J19:J25)</f>
        <v>59245</v>
      </c>
      <c r="K18" s="554">
        <f>SUM(K19:K25)</f>
        <v>30161</v>
      </c>
      <c r="L18" s="554">
        <f>SUM(L19:L25)</f>
        <v>29084</v>
      </c>
      <c r="M18" s="560"/>
      <c r="N18" s="554">
        <f>SUM(N19:N25)</f>
        <v>55473</v>
      </c>
      <c r="O18" s="554">
        <f>SUM(O19:O25)</f>
        <v>27823</v>
      </c>
      <c r="P18" s="554">
        <f>SUM(P19:P25)</f>
        <v>27650</v>
      </c>
      <c r="Q18" s="560"/>
      <c r="R18" s="554">
        <f>SUM(R19:R25)</f>
        <v>63467</v>
      </c>
      <c r="S18" s="554">
        <f>SUM(S19:S25)</f>
        <v>30151</v>
      </c>
      <c r="T18" s="554">
        <f>SUM(T19:T25)</f>
        <v>33316</v>
      </c>
      <c r="U18" s="560"/>
      <c r="V18" s="554">
        <f>SUM(V19:V25)</f>
        <v>58260</v>
      </c>
      <c r="W18" s="554">
        <f>SUM(W19:W25)</f>
        <v>27713</v>
      </c>
      <c r="X18" s="554">
        <f>SUM(X19:X25)</f>
        <v>30547</v>
      </c>
      <c r="Y18" s="560"/>
      <c r="Z18" s="554">
        <f>SUM(Z19:Z25)</f>
        <v>14944</v>
      </c>
      <c r="AA18" s="554">
        <f>SUM(AA19:AA25)</f>
        <v>6597</v>
      </c>
      <c r="AB18" s="554">
        <f>SUM(AB19:AB25)</f>
        <v>8347</v>
      </c>
    </row>
    <row r="19" spans="1:28" x14ac:dyDescent="0.2">
      <c r="A19" s="184" t="s">
        <v>254</v>
      </c>
      <c r="B19" s="517">
        <f>+F19+J19+N19+R19+V19+Z19</f>
        <v>102815</v>
      </c>
      <c r="C19" s="517">
        <f>+G19+K19+O19+S19+W19+AA19</f>
        <v>50867</v>
      </c>
      <c r="D19" s="517">
        <f>+B19-C19</f>
        <v>51948</v>
      </c>
      <c r="E19" s="537"/>
      <c r="F19" s="537">
        <v>19755</v>
      </c>
      <c r="G19" s="537">
        <v>10083</v>
      </c>
      <c r="H19" s="537">
        <v>9672</v>
      </c>
      <c r="I19" s="537"/>
      <c r="J19" s="537">
        <v>19946</v>
      </c>
      <c r="K19" s="537">
        <v>10186</v>
      </c>
      <c r="L19" s="537">
        <v>9760</v>
      </c>
      <c r="M19" s="537"/>
      <c r="N19" s="537">
        <v>18401</v>
      </c>
      <c r="O19" s="537">
        <v>9280</v>
      </c>
      <c r="P19" s="537">
        <v>9121</v>
      </c>
      <c r="Q19" s="537"/>
      <c r="R19" s="537">
        <v>20228</v>
      </c>
      <c r="S19" s="537">
        <v>9743</v>
      </c>
      <c r="T19" s="537">
        <v>10485</v>
      </c>
      <c r="U19" s="537"/>
      <c r="V19" s="537">
        <v>19366</v>
      </c>
      <c r="W19" s="537">
        <v>9342</v>
      </c>
      <c r="X19" s="537">
        <v>10024</v>
      </c>
      <c r="Y19" s="537"/>
      <c r="Z19" s="537">
        <v>5119</v>
      </c>
      <c r="AA19" s="537">
        <v>2233</v>
      </c>
      <c r="AB19" s="537">
        <v>2886</v>
      </c>
    </row>
    <row r="20" spans="1:28" x14ac:dyDescent="0.2">
      <c r="A20" s="184" t="s">
        <v>55</v>
      </c>
      <c r="B20" s="517">
        <f t="shared" ref="B20:C25" si="14">+F20+J20+N20+R20+V20+Z20</f>
        <v>51185</v>
      </c>
      <c r="C20" s="517">
        <f t="shared" si="14"/>
        <v>25185</v>
      </c>
      <c r="D20" s="517">
        <f t="shared" ref="D20:D25" si="15">+B20-C20</f>
        <v>26000</v>
      </c>
      <c r="E20" s="538"/>
      <c r="F20" s="538">
        <v>10137</v>
      </c>
      <c r="G20" s="538">
        <v>5104</v>
      </c>
      <c r="H20" s="538">
        <v>5033</v>
      </c>
      <c r="I20" s="538"/>
      <c r="J20" s="538">
        <v>9899</v>
      </c>
      <c r="K20" s="538">
        <v>5059</v>
      </c>
      <c r="L20" s="538">
        <v>4840</v>
      </c>
      <c r="M20" s="538"/>
      <c r="N20" s="538">
        <v>9370</v>
      </c>
      <c r="O20" s="538">
        <v>4678</v>
      </c>
      <c r="P20" s="538">
        <v>4692</v>
      </c>
      <c r="Q20" s="538"/>
      <c r="R20" s="538">
        <v>10257</v>
      </c>
      <c r="S20" s="538">
        <v>4871</v>
      </c>
      <c r="T20" s="538">
        <v>5386</v>
      </c>
      <c r="U20" s="538"/>
      <c r="V20" s="538">
        <v>9336</v>
      </c>
      <c r="W20" s="538">
        <v>4511</v>
      </c>
      <c r="X20" s="538">
        <v>4825</v>
      </c>
      <c r="Y20" s="538"/>
      <c r="Z20" s="538">
        <v>2186</v>
      </c>
      <c r="AA20" s="538">
        <v>962</v>
      </c>
      <c r="AB20" s="538">
        <v>1224</v>
      </c>
    </row>
    <row r="21" spans="1:28" x14ac:dyDescent="0.2">
      <c r="A21" s="184" t="s">
        <v>32</v>
      </c>
      <c r="B21" s="517">
        <f t="shared" si="14"/>
        <v>41195</v>
      </c>
      <c r="C21" s="517">
        <f t="shared" si="14"/>
        <v>20422</v>
      </c>
      <c r="D21" s="517">
        <f t="shared" si="15"/>
        <v>20773</v>
      </c>
      <c r="E21" s="538"/>
      <c r="F21" s="538">
        <v>7587</v>
      </c>
      <c r="G21" s="538">
        <v>3795</v>
      </c>
      <c r="H21" s="538">
        <v>3792</v>
      </c>
      <c r="I21" s="538"/>
      <c r="J21" s="538">
        <v>8008</v>
      </c>
      <c r="K21" s="538">
        <v>4086</v>
      </c>
      <c r="L21" s="538">
        <v>3922</v>
      </c>
      <c r="M21" s="538"/>
      <c r="N21" s="538">
        <v>7531</v>
      </c>
      <c r="O21" s="538">
        <v>3773</v>
      </c>
      <c r="P21" s="538">
        <v>3758</v>
      </c>
      <c r="Q21" s="538"/>
      <c r="R21" s="538">
        <v>8501</v>
      </c>
      <c r="S21" s="538">
        <v>4233</v>
      </c>
      <c r="T21" s="538">
        <v>4268</v>
      </c>
      <c r="U21" s="538"/>
      <c r="V21" s="538">
        <v>7749</v>
      </c>
      <c r="W21" s="538">
        <v>3712</v>
      </c>
      <c r="X21" s="538">
        <v>4037</v>
      </c>
      <c r="Y21" s="538"/>
      <c r="Z21" s="538">
        <v>1819</v>
      </c>
      <c r="AA21" s="538">
        <v>823</v>
      </c>
      <c r="AB21" s="538">
        <v>996</v>
      </c>
    </row>
    <row r="22" spans="1:28" x14ac:dyDescent="0.2">
      <c r="A22" s="184" t="s">
        <v>33</v>
      </c>
      <c r="B22" s="517">
        <f t="shared" si="14"/>
        <v>33078</v>
      </c>
      <c r="C22" s="517">
        <f t="shared" si="14"/>
        <v>16296</v>
      </c>
      <c r="D22" s="517">
        <f t="shared" si="15"/>
        <v>16782</v>
      </c>
      <c r="E22" s="524"/>
      <c r="F22" s="537">
        <v>5974</v>
      </c>
      <c r="G22" s="537">
        <v>2967</v>
      </c>
      <c r="H22" s="537">
        <v>3007</v>
      </c>
      <c r="I22" s="524"/>
      <c r="J22" s="537">
        <v>6301</v>
      </c>
      <c r="K22" s="537">
        <v>3154</v>
      </c>
      <c r="L22" s="537">
        <v>3147</v>
      </c>
      <c r="M22" s="524"/>
      <c r="N22" s="537">
        <v>6215</v>
      </c>
      <c r="O22" s="537">
        <v>3158</v>
      </c>
      <c r="P22" s="537">
        <v>3057</v>
      </c>
      <c r="Q22" s="524"/>
      <c r="R22" s="537">
        <v>6655</v>
      </c>
      <c r="S22" s="537">
        <v>3227</v>
      </c>
      <c r="T22" s="537">
        <v>3428</v>
      </c>
      <c r="U22" s="524"/>
      <c r="V22" s="537">
        <v>6112</v>
      </c>
      <c r="W22" s="537">
        <v>2963</v>
      </c>
      <c r="X22" s="537">
        <v>3149</v>
      </c>
      <c r="Y22" s="524"/>
      <c r="Z22" s="537">
        <v>1821</v>
      </c>
      <c r="AA22" s="537">
        <v>827</v>
      </c>
      <c r="AB22" s="537">
        <v>994</v>
      </c>
    </row>
    <row r="23" spans="1:28" x14ac:dyDescent="0.2">
      <c r="A23" s="184" t="s">
        <v>255</v>
      </c>
      <c r="B23" s="517">
        <f t="shared" si="14"/>
        <v>26398</v>
      </c>
      <c r="C23" s="517">
        <f t="shared" si="14"/>
        <v>12573</v>
      </c>
      <c r="D23" s="517">
        <f t="shared" si="15"/>
        <v>13825</v>
      </c>
      <c r="E23" s="524"/>
      <c r="F23" s="524">
        <v>4839</v>
      </c>
      <c r="G23" s="524">
        <v>2432</v>
      </c>
      <c r="H23" s="524">
        <v>2407</v>
      </c>
      <c r="I23" s="524"/>
      <c r="J23" s="524">
        <v>4890</v>
      </c>
      <c r="K23" s="524">
        <v>2447</v>
      </c>
      <c r="L23" s="524">
        <v>2443</v>
      </c>
      <c r="M23" s="524"/>
      <c r="N23" s="524">
        <v>4334</v>
      </c>
      <c r="O23" s="524">
        <v>2162</v>
      </c>
      <c r="P23" s="524">
        <v>2172</v>
      </c>
      <c r="Q23" s="524"/>
      <c r="R23" s="524">
        <v>5893</v>
      </c>
      <c r="S23" s="524">
        <v>2642</v>
      </c>
      <c r="T23" s="524">
        <v>3251</v>
      </c>
      <c r="U23" s="524"/>
      <c r="V23" s="524">
        <v>5037</v>
      </c>
      <c r="W23" s="524">
        <v>2300</v>
      </c>
      <c r="X23" s="524">
        <v>2737</v>
      </c>
      <c r="Y23" s="524"/>
      <c r="Z23" s="524">
        <v>1405</v>
      </c>
      <c r="AA23" s="524">
        <v>590</v>
      </c>
      <c r="AB23" s="524">
        <v>815</v>
      </c>
    </row>
    <row r="24" spans="1:28" x14ac:dyDescent="0.2">
      <c r="A24" s="184" t="s">
        <v>58</v>
      </c>
      <c r="B24" s="517">
        <f t="shared" si="14"/>
        <v>28426</v>
      </c>
      <c r="C24" s="517">
        <f t="shared" si="14"/>
        <v>13762</v>
      </c>
      <c r="D24" s="517">
        <f t="shared" si="15"/>
        <v>14664</v>
      </c>
      <c r="E24" s="524"/>
      <c r="F24" s="524">
        <v>5240</v>
      </c>
      <c r="G24" s="524">
        <v>2582</v>
      </c>
      <c r="H24" s="524">
        <v>2658</v>
      </c>
      <c r="I24" s="524"/>
      <c r="J24" s="524">
        <v>5228</v>
      </c>
      <c r="K24" s="524">
        <v>2716</v>
      </c>
      <c r="L24" s="524">
        <v>2512</v>
      </c>
      <c r="M24" s="524"/>
      <c r="N24" s="524">
        <v>4938</v>
      </c>
      <c r="O24" s="524">
        <v>2438</v>
      </c>
      <c r="P24" s="524">
        <v>2500</v>
      </c>
      <c r="Q24" s="524"/>
      <c r="R24" s="524">
        <v>6209</v>
      </c>
      <c r="S24" s="524">
        <v>2880</v>
      </c>
      <c r="T24" s="524">
        <v>3329</v>
      </c>
      <c r="U24" s="524"/>
      <c r="V24" s="524">
        <v>5489</v>
      </c>
      <c r="W24" s="524">
        <v>2544</v>
      </c>
      <c r="X24" s="524">
        <v>2945</v>
      </c>
      <c r="Y24" s="524"/>
      <c r="Z24" s="524">
        <v>1322</v>
      </c>
      <c r="AA24" s="524">
        <v>602</v>
      </c>
      <c r="AB24" s="524">
        <v>720</v>
      </c>
    </row>
    <row r="25" spans="1:28" x14ac:dyDescent="0.2">
      <c r="A25" s="184" t="s">
        <v>74</v>
      </c>
      <c r="B25" s="517">
        <f t="shared" si="14"/>
        <v>26801</v>
      </c>
      <c r="C25" s="517">
        <f t="shared" si="14"/>
        <v>12859</v>
      </c>
      <c r="D25" s="517">
        <f t="shared" si="15"/>
        <v>13942</v>
      </c>
      <c r="E25" s="524"/>
      <c r="F25" s="524">
        <v>4977</v>
      </c>
      <c r="G25" s="524">
        <v>2556</v>
      </c>
      <c r="H25" s="524">
        <v>2421</v>
      </c>
      <c r="I25" s="524"/>
      <c r="J25" s="524">
        <v>4973</v>
      </c>
      <c r="K25" s="524">
        <v>2513</v>
      </c>
      <c r="L25" s="524">
        <v>2460</v>
      </c>
      <c r="M25" s="524"/>
      <c r="N25" s="524">
        <v>4684</v>
      </c>
      <c r="O25" s="524">
        <v>2334</v>
      </c>
      <c r="P25" s="524">
        <v>2350</v>
      </c>
      <c r="Q25" s="524"/>
      <c r="R25" s="524">
        <v>5724</v>
      </c>
      <c r="S25" s="524">
        <v>2555</v>
      </c>
      <c r="T25" s="524">
        <v>3169</v>
      </c>
      <c r="U25" s="524"/>
      <c r="V25" s="524">
        <v>5171</v>
      </c>
      <c r="W25" s="524">
        <v>2341</v>
      </c>
      <c r="X25" s="524">
        <v>2830</v>
      </c>
      <c r="Y25" s="524"/>
      <c r="Z25" s="524">
        <v>1272</v>
      </c>
      <c r="AA25" s="524">
        <v>560</v>
      </c>
      <c r="AB25" s="524">
        <v>712</v>
      </c>
    </row>
    <row r="26" spans="1:28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</row>
    <row r="27" spans="1:28" s="555" customFormat="1" x14ac:dyDescent="0.2">
      <c r="A27" s="175" t="s">
        <v>213</v>
      </c>
      <c r="B27" s="554">
        <f>SUM(B28:B34)</f>
        <v>101634</v>
      </c>
      <c r="C27" s="554">
        <f>SUM(C28:C34)</f>
        <v>50321</v>
      </c>
      <c r="D27" s="554">
        <f>SUM(D28:D34)</f>
        <v>51313</v>
      </c>
      <c r="E27" s="560"/>
      <c r="F27" s="554">
        <f>SUM(F28:F34)</f>
        <v>20219</v>
      </c>
      <c r="G27" s="554">
        <f>SUM(G28:G34)</f>
        <v>10190</v>
      </c>
      <c r="H27" s="554">
        <f>SUM(H28:H34)</f>
        <v>10029</v>
      </c>
      <c r="I27" s="560"/>
      <c r="J27" s="554">
        <f>SUM(J28:J34)</f>
        <v>20189</v>
      </c>
      <c r="K27" s="554">
        <f>SUM(K28:K34)</f>
        <v>10349</v>
      </c>
      <c r="L27" s="554">
        <f>SUM(L28:L34)</f>
        <v>9840</v>
      </c>
      <c r="M27" s="560"/>
      <c r="N27" s="554">
        <f>SUM(N28:N34)</f>
        <v>18178</v>
      </c>
      <c r="O27" s="554">
        <f>SUM(O28:O34)</f>
        <v>9072</v>
      </c>
      <c r="P27" s="554">
        <f>SUM(P28:P34)</f>
        <v>9106</v>
      </c>
      <c r="Q27" s="560"/>
      <c r="R27" s="554">
        <f>SUM(R28:R34)</f>
        <v>20118</v>
      </c>
      <c r="S27" s="554">
        <f>SUM(S28:S34)</f>
        <v>9779</v>
      </c>
      <c r="T27" s="554">
        <f>SUM(T28:T34)</f>
        <v>10339</v>
      </c>
      <c r="U27" s="560"/>
      <c r="V27" s="554">
        <f>SUM(V28:V34)</f>
        <v>17597</v>
      </c>
      <c r="W27" s="554">
        <f>SUM(W28:W34)</f>
        <v>8486</v>
      </c>
      <c r="X27" s="554">
        <f>SUM(X28:X34)</f>
        <v>9111</v>
      </c>
      <c r="Y27" s="560"/>
      <c r="Z27" s="554">
        <f>SUM(Z28:Z34)</f>
        <v>5333</v>
      </c>
      <c r="AA27" s="554">
        <f>SUM(AA28:AA34)</f>
        <v>2445</v>
      </c>
      <c r="AB27" s="554">
        <f>SUM(AB28:AB34)</f>
        <v>2888</v>
      </c>
    </row>
    <row r="28" spans="1:28" x14ac:dyDescent="0.2">
      <c r="A28" s="184" t="s">
        <v>254</v>
      </c>
      <c r="B28" s="517">
        <f>+F28+J28+N28+R28+V28+Z28</f>
        <v>14136</v>
      </c>
      <c r="C28" s="517">
        <f>+G28+K28+O28+S28+W28+AA28</f>
        <v>6989</v>
      </c>
      <c r="D28" s="517">
        <f>+B28-C28</f>
        <v>7147</v>
      </c>
      <c r="E28" s="524"/>
      <c r="F28" s="524">
        <v>2571</v>
      </c>
      <c r="G28" s="524">
        <v>1301</v>
      </c>
      <c r="H28" s="524">
        <v>1270</v>
      </c>
      <c r="I28" s="524"/>
      <c r="J28" s="524">
        <v>2582</v>
      </c>
      <c r="K28" s="524">
        <v>1335</v>
      </c>
      <c r="L28" s="524">
        <v>1247</v>
      </c>
      <c r="M28" s="524"/>
      <c r="N28" s="524">
        <v>2384</v>
      </c>
      <c r="O28" s="524">
        <v>1171</v>
      </c>
      <c r="P28" s="524">
        <v>1213</v>
      </c>
      <c r="Q28" s="524"/>
      <c r="R28" s="524">
        <v>2830</v>
      </c>
      <c r="S28" s="524">
        <v>1348</v>
      </c>
      <c r="T28" s="524">
        <v>1482</v>
      </c>
      <c r="U28" s="524"/>
      <c r="V28" s="524">
        <v>2711</v>
      </c>
      <c r="W28" s="524">
        <v>1328</v>
      </c>
      <c r="X28" s="524">
        <v>1383</v>
      </c>
      <c r="Y28" s="524"/>
      <c r="Z28" s="524">
        <v>1058</v>
      </c>
      <c r="AA28" s="524">
        <v>506</v>
      </c>
      <c r="AB28" s="524">
        <v>552</v>
      </c>
    </row>
    <row r="29" spans="1:28" x14ac:dyDescent="0.2">
      <c r="A29" s="184" t="s">
        <v>55</v>
      </c>
      <c r="B29" s="517">
        <f t="shared" ref="B29:C34" si="16">+F29+J29+N29+R29+V29+Z29</f>
        <v>31335</v>
      </c>
      <c r="C29" s="517">
        <f t="shared" si="16"/>
        <v>15485</v>
      </c>
      <c r="D29" s="517">
        <f t="shared" ref="D29:D34" si="17">+B29-C29</f>
        <v>15850</v>
      </c>
      <c r="E29" s="524"/>
      <c r="F29" s="524">
        <v>6225</v>
      </c>
      <c r="G29" s="524">
        <v>3136</v>
      </c>
      <c r="H29" s="524">
        <v>3089</v>
      </c>
      <c r="I29" s="524"/>
      <c r="J29" s="524">
        <v>6319</v>
      </c>
      <c r="K29" s="524">
        <v>3245</v>
      </c>
      <c r="L29" s="524">
        <v>3074</v>
      </c>
      <c r="M29" s="524"/>
      <c r="N29" s="524">
        <v>5701</v>
      </c>
      <c r="O29" s="524">
        <v>2838</v>
      </c>
      <c r="P29" s="524">
        <v>2863</v>
      </c>
      <c r="Q29" s="524"/>
      <c r="R29" s="524">
        <v>6116</v>
      </c>
      <c r="S29" s="524">
        <v>2949</v>
      </c>
      <c r="T29" s="524">
        <v>3167</v>
      </c>
      <c r="U29" s="524"/>
      <c r="V29" s="524">
        <v>5118</v>
      </c>
      <c r="W29" s="524">
        <v>2477</v>
      </c>
      <c r="X29" s="524">
        <v>2641</v>
      </c>
      <c r="Y29" s="524"/>
      <c r="Z29" s="524">
        <v>1856</v>
      </c>
      <c r="AA29" s="524">
        <v>840</v>
      </c>
      <c r="AB29" s="524">
        <v>1016</v>
      </c>
    </row>
    <row r="30" spans="1:28" x14ac:dyDescent="0.2">
      <c r="A30" s="184" t="s">
        <v>32</v>
      </c>
      <c r="B30" s="517">
        <f t="shared" si="16"/>
        <v>4005</v>
      </c>
      <c r="C30" s="517">
        <f t="shared" si="16"/>
        <v>2068</v>
      </c>
      <c r="D30" s="517">
        <f t="shared" si="17"/>
        <v>1937</v>
      </c>
      <c r="E30" s="524"/>
      <c r="F30" s="524">
        <v>831</v>
      </c>
      <c r="G30" s="524">
        <v>454</v>
      </c>
      <c r="H30" s="524">
        <v>377</v>
      </c>
      <c r="I30" s="524"/>
      <c r="J30" s="524">
        <v>822</v>
      </c>
      <c r="K30" s="524">
        <v>428</v>
      </c>
      <c r="L30" s="524">
        <v>394</v>
      </c>
      <c r="M30" s="524"/>
      <c r="N30" s="524">
        <v>743</v>
      </c>
      <c r="O30" s="524">
        <v>392</v>
      </c>
      <c r="P30" s="524">
        <v>351</v>
      </c>
      <c r="Q30" s="524"/>
      <c r="R30" s="524">
        <v>778</v>
      </c>
      <c r="S30" s="524">
        <v>403</v>
      </c>
      <c r="T30" s="524">
        <v>375</v>
      </c>
      <c r="U30" s="524"/>
      <c r="V30" s="524">
        <v>687</v>
      </c>
      <c r="W30" s="524">
        <v>334</v>
      </c>
      <c r="X30" s="524">
        <v>353</v>
      </c>
      <c r="Y30" s="524"/>
      <c r="Z30" s="524">
        <v>144</v>
      </c>
      <c r="AA30" s="524">
        <v>57</v>
      </c>
      <c r="AB30" s="524">
        <v>87</v>
      </c>
    </row>
    <row r="31" spans="1:28" x14ac:dyDescent="0.2">
      <c r="A31" s="184" t="s">
        <v>33</v>
      </c>
      <c r="B31" s="517">
        <f t="shared" si="16"/>
        <v>7745</v>
      </c>
      <c r="C31" s="517">
        <f t="shared" si="16"/>
        <v>3670</v>
      </c>
      <c r="D31" s="517">
        <f t="shared" si="17"/>
        <v>4075</v>
      </c>
      <c r="E31" s="524"/>
      <c r="F31" s="524">
        <v>1549</v>
      </c>
      <c r="G31" s="524">
        <v>730</v>
      </c>
      <c r="H31" s="524">
        <v>819</v>
      </c>
      <c r="I31" s="524"/>
      <c r="J31" s="524">
        <v>1573</v>
      </c>
      <c r="K31" s="524">
        <v>752</v>
      </c>
      <c r="L31" s="524">
        <v>821</v>
      </c>
      <c r="M31" s="524"/>
      <c r="N31" s="524">
        <v>1489</v>
      </c>
      <c r="O31" s="524">
        <v>728</v>
      </c>
      <c r="P31" s="524">
        <v>761</v>
      </c>
      <c r="Q31" s="524"/>
      <c r="R31" s="524">
        <v>1585</v>
      </c>
      <c r="S31" s="524">
        <v>725</v>
      </c>
      <c r="T31" s="524">
        <v>860</v>
      </c>
      <c r="U31" s="524"/>
      <c r="V31" s="524">
        <v>1399</v>
      </c>
      <c r="W31" s="524">
        <v>671</v>
      </c>
      <c r="X31" s="524">
        <v>728</v>
      </c>
      <c r="Y31" s="524"/>
      <c r="Z31" s="524">
        <v>150</v>
      </c>
      <c r="AA31" s="524">
        <v>64</v>
      </c>
      <c r="AB31" s="524">
        <v>86</v>
      </c>
    </row>
    <row r="32" spans="1:28" x14ac:dyDescent="0.2">
      <c r="A32" s="184" t="s">
        <v>255</v>
      </c>
      <c r="B32" s="517">
        <f t="shared" si="16"/>
        <v>9868</v>
      </c>
      <c r="C32" s="517">
        <f t="shared" si="16"/>
        <v>4973</v>
      </c>
      <c r="D32" s="517">
        <f t="shared" si="17"/>
        <v>4895</v>
      </c>
      <c r="E32" s="524"/>
      <c r="F32" s="524">
        <v>1946</v>
      </c>
      <c r="G32" s="524">
        <v>961</v>
      </c>
      <c r="H32" s="524">
        <v>985</v>
      </c>
      <c r="I32" s="524"/>
      <c r="J32" s="524">
        <v>1854</v>
      </c>
      <c r="K32" s="524">
        <v>973</v>
      </c>
      <c r="L32" s="524">
        <v>881</v>
      </c>
      <c r="M32" s="524"/>
      <c r="N32" s="524">
        <v>1718</v>
      </c>
      <c r="O32" s="524">
        <v>879</v>
      </c>
      <c r="P32" s="524">
        <v>839</v>
      </c>
      <c r="Q32" s="524"/>
      <c r="R32" s="524">
        <v>1962</v>
      </c>
      <c r="S32" s="524">
        <v>988</v>
      </c>
      <c r="T32" s="524">
        <v>974</v>
      </c>
      <c r="U32" s="524"/>
      <c r="V32" s="524">
        <v>1715</v>
      </c>
      <c r="W32" s="524">
        <v>838</v>
      </c>
      <c r="X32" s="524">
        <v>877</v>
      </c>
      <c r="Y32" s="524"/>
      <c r="Z32" s="524">
        <v>673</v>
      </c>
      <c r="AA32" s="524">
        <v>334</v>
      </c>
      <c r="AB32" s="524">
        <v>339</v>
      </c>
    </row>
    <row r="33" spans="1:28" x14ac:dyDescent="0.2">
      <c r="A33" s="184" t="s">
        <v>58</v>
      </c>
      <c r="B33" s="517">
        <f t="shared" si="16"/>
        <v>19409</v>
      </c>
      <c r="C33" s="517">
        <f t="shared" si="16"/>
        <v>9544</v>
      </c>
      <c r="D33" s="517">
        <f t="shared" si="17"/>
        <v>9865</v>
      </c>
      <c r="E33" s="524"/>
      <c r="F33" s="524">
        <v>3651</v>
      </c>
      <c r="G33" s="524">
        <v>1886</v>
      </c>
      <c r="H33" s="524">
        <v>1765</v>
      </c>
      <c r="I33" s="524"/>
      <c r="J33" s="524">
        <v>3623</v>
      </c>
      <c r="K33" s="524">
        <v>1864</v>
      </c>
      <c r="L33" s="524">
        <v>1759</v>
      </c>
      <c r="M33" s="524"/>
      <c r="N33" s="524">
        <v>3345</v>
      </c>
      <c r="O33" s="524">
        <v>1654</v>
      </c>
      <c r="P33" s="524">
        <v>1691</v>
      </c>
      <c r="Q33" s="524"/>
      <c r="R33" s="524">
        <v>4205</v>
      </c>
      <c r="S33" s="524">
        <v>2038</v>
      </c>
      <c r="T33" s="524">
        <v>2167</v>
      </c>
      <c r="U33" s="524"/>
      <c r="V33" s="524">
        <v>3522</v>
      </c>
      <c r="W33" s="524">
        <v>1657</v>
      </c>
      <c r="X33" s="524">
        <v>1865</v>
      </c>
      <c r="Y33" s="524"/>
      <c r="Z33" s="524">
        <v>1063</v>
      </c>
      <c r="AA33" s="524">
        <v>445</v>
      </c>
      <c r="AB33" s="524">
        <v>618</v>
      </c>
    </row>
    <row r="34" spans="1:28" ht="13.5" thickBot="1" x14ac:dyDescent="0.25">
      <c r="A34" s="185" t="s">
        <v>74</v>
      </c>
      <c r="B34" s="520">
        <f t="shared" si="16"/>
        <v>15136</v>
      </c>
      <c r="C34" s="520">
        <f t="shared" si="16"/>
        <v>7592</v>
      </c>
      <c r="D34" s="520">
        <f t="shared" si="17"/>
        <v>7544</v>
      </c>
      <c r="E34" s="520"/>
      <c r="F34" s="520">
        <v>3446</v>
      </c>
      <c r="G34" s="520">
        <v>1722</v>
      </c>
      <c r="H34" s="520">
        <v>1724</v>
      </c>
      <c r="I34" s="520"/>
      <c r="J34" s="520">
        <v>3416</v>
      </c>
      <c r="K34" s="520">
        <v>1752</v>
      </c>
      <c r="L34" s="520">
        <v>1664</v>
      </c>
      <c r="M34" s="520"/>
      <c r="N34" s="520">
        <v>2798</v>
      </c>
      <c r="O34" s="520">
        <v>1410</v>
      </c>
      <c r="P34" s="520">
        <v>1388</v>
      </c>
      <c r="Q34" s="520"/>
      <c r="R34" s="520">
        <v>2642</v>
      </c>
      <c r="S34" s="520">
        <v>1328</v>
      </c>
      <c r="T34" s="520">
        <v>1314</v>
      </c>
      <c r="U34" s="520"/>
      <c r="V34" s="520">
        <v>2445</v>
      </c>
      <c r="W34" s="520">
        <v>1181</v>
      </c>
      <c r="X34" s="520">
        <v>1264</v>
      </c>
      <c r="Y34" s="520"/>
      <c r="Z34" s="520">
        <v>389</v>
      </c>
      <c r="AA34" s="520">
        <v>199</v>
      </c>
      <c r="AB34" s="520">
        <v>190</v>
      </c>
    </row>
    <row r="35" spans="1:28" ht="14.25" customHeight="1" x14ac:dyDescent="0.2">
      <c r="A35" s="35" t="s">
        <v>24</v>
      </c>
      <c r="B35" s="524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x14ac:dyDescent="0.2"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799" priority="30" operator="equal">
      <formula>0</formula>
    </cfRule>
  </conditionalFormatting>
  <conditionalFormatting sqref="Q17:T17 Q22 Q19:T21 Q18">
    <cfRule type="cellIs" dxfId="798" priority="29" operator="equal">
      <formula>0</formula>
    </cfRule>
  </conditionalFormatting>
  <conditionalFormatting sqref="D19:D25">
    <cfRule type="cellIs" dxfId="797" priority="17" operator="equal">
      <formula>0</formula>
    </cfRule>
  </conditionalFormatting>
  <conditionalFormatting sqref="Q9:Q17">
    <cfRule type="cellIs" dxfId="796" priority="28" operator="equal">
      <formula>0</formula>
    </cfRule>
  </conditionalFormatting>
  <conditionalFormatting sqref="J18:L18">
    <cfRule type="cellIs" dxfId="795" priority="15" operator="equal">
      <formula>0</formula>
    </cfRule>
  </conditionalFormatting>
  <conditionalFormatting sqref="R22:T22">
    <cfRule type="cellIs" dxfId="794" priority="27" operator="equal">
      <formula>0</formula>
    </cfRule>
  </conditionalFormatting>
  <conditionalFormatting sqref="R18:T18">
    <cfRule type="cellIs" dxfId="793" priority="13" operator="equal">
      <formula>0</formula>
    </cfRule>
  </conditionalFormatting>
  <conditionalFormatting sqref="B17:D17 B35:D35">
    <cfRule type="cellIs" dxfId="792" priority="26" operator="equal">
      <formula>0</formula>
    </cfRule>
  </conditionalFormatting>
  <conditionalFormatting sqref="B27:D27">
    <cfRule type="cellIs" dxfId="791" priority="8" operator="equal">
      <formula>0</formula>
    </cfRule>
  </conditionalFormatting>
  <conditionalFormatting sqref="F27:H27">
    <cfRule type="cellIs" dxfId="790" priority="7" operator="equal">
      <formula>0</formula>
    </cfRule>
  </conditionalFormatting>
  <conditionalFormatting sqref="J27:L27">
    <cfRule type="cellIs" dxfId="789" priority="6" operator="equal">
      <formula>0</formula>
    </cfRule>
  </conditionalFormatting>
  <conditionalFormatting sqref="B9:I16">
    <cfRule type="cellIs" dxfId="788" priority="25" operator="equal">
      <formula>0</formula>
    </cfRule>
  </conditionalFormatting>
  <conditionalFormatting sqref="J9:L16">
    <cfRule type="cellIs" dxfId="787" priority="24" operator="equal">
      <formula>0</formula>
    </cfRule>
  </conditionalFormatting>
  <conditionalFormatting sqref="N9:P16">
    <cfRule type="cellIs" dxfId="786" priority="23" operator="equal">
      <formula>0</formula>
    </cfRule>
  </conditionalFormatting>
  <conditionalFormatting sqref="R9:T16">
    <cfRule type="cellIs" dxfId="785" priority="22" operator="equal">
      <formula>0</formula>
    </cfRule>
  </conditionalFormatting>
  <conditionalFormatting sqref="V9:X16">
    <cfRule type="cellIs" dxfId="784" priority="21" operator="equal">
      <formula>0</formula>
    </cfRule>
  </conditionalFormatting>
  <conditionalFormatting sqref="Z9:AB16">
    <cfRule type="cellIs" dxfId="783" priority="20" operator="equal">
      <formula>0</formula>
    </cfRule>
  </conditionalFormatting>
  <conditionalFormatting sqref="B18:D18 B26:D26">
    <cfRule type="cellIs" dxfId="782" priority="19" operator="equal">
      <formula>0</formula>
    </cfRule>
  </conditionalFormatting>
  <conditionalFormatting sqref="B28:D34">
    <cfRule type="cellIs" dxfId="781" priority="18" operator="equal">
      <formula>0</formula>
    </cfRule>
  </conditionalFormatting>
  <conditionalFormatting sqref="F18:H18">
    <cfRule type="cellIs" dxfId="780" priority="16" operator="equal">
      <formula>0</formula>
    </cfRule>
  </conditionalFormatting>
  <conditionalFormatting sqref="N18:P18">
    <cfRule type="cellIs" dxfId="779" priority="14" operator="equal">
      <formula>0</formula>
    </cfRule>
  </conditionalFormatting>
  <conditionalFormatting sqref="V18:X18">
    <cfRule type="cellIs" dxfId="778" priority="12" operator="equal">
      <formula>0</formula>
    </cfRule>
  </conditionalFormatting>
  <conditionalFormatting sqref="Z18:AB18">
    <cfRule type="cellIs" dxfId="777" priority="11" operator="equal">
      <formula>0</formula>
    </cfRule>
  </conditionalFormatting>
  <conditionalFormatting sqref="E27 I27 M27 U27 Y27">
    <cfRule type="cellIs" dxfId="776" priority="10" operator="equal">
      <formula>0</formula>
    </cfRule>
  </conditionalFormatting>
  <conditionalFormatting sqref="Q27">
    <cfRule type="cellIs" dxfId="775" priority="9" operator="equal">
      <formula>0</formula>
    </cfRule>
  </conditionalFormatting>
  <conditionalFormatting sqref="N27:P27">
    <cfRule type="cellIs" dxfId="774" priority="5" operator="equal">
      <formula>0</formula>
    </cfRule>
  </conditionalFormatting>
  <conditionalFormatting sqref="R27:T27">
    <cfRule type="cellIs" dxfId="773" priority="4" operator="equal">
      <formula>0</formula>
    </cfRule>
  </conditionalFormatting>
  <conditionalFormatting sqref="V27:X27">
    <cfRule type="cellIs" dxfId="772" priority="3" operator="equal">
      <formula>0</formula>
    </cfRule>
  </conditionalFormatting>
  <conditionalFormatting sqref="Z27:AB27">
    <cfRule type="cellIs" dxfId="771" priority="2" operator="equal">
      <formula>0</formula>
    </cfRule>
  </conditionalFormatting>
  <conditionalFormatting sqref="B19:C25">
    <cfRule type="cellIs" dxfId="770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3"/>
  <sheetViews>
    <sheetView showGridLines="0" topLeftCell="A1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411532</v>
      </c>
      <c r="C9" s="554">
        <f>SUM(C10:C29)</f>
        <v>202285</v>
      </c>
      <c r="D9" s="554">
        <f>SUM(D10:D29)</f>
        <v>209247</v>
      </c>
      <c r="E9" s="554"/>
      <c r="F9" s="554">
        <f>SUM(F10:F29)</f>
        <v>78728</v>
      </c>
      <c r="G9" s="554">
        <f>SUM(G10:G29)</f>
        <v>39709</v>
      </c>
      <c r="H9" s="554">
        <f>SUM(H10:H29)</f>
        <v>39019</v>
      </c>
      <c r="I9" s="554"/>
      <c r="J9" s="554">
        <f>SUM(J10:J29)</f>
        <v>79434</v>
      </c>
      <c r="K9" s="554">
        <f>SUM(K10:K29)</f>
        <v>40510</v>
      </c>
      <c r="L9" s="554">
        <f>SUM(L10:L29)</f>
        <v>38924</v>
      </c>
      <c r="M9" s="554"/>
      <c r="N9" s="554">
        <f>SUM(N10:N29)</f>
        <v>73651</v>
      </c>
      <c r="O9" s="554">
        <f>SUM(O10:O29)</f>
        <v>36895</v>
      </c>
      <c r="P9" s="554">
        <f>SUM(P10:P29)</f>
        <v>36756</v>
      </c>
      <c r="Q9" s="554"/>
      <c r="R9" s="554">
        <f>SUM(R10:R29)</f>
        <v>83585</v>
      </c>
      <c r="S9" s="554">
        <f>SUM(S10:S29)</f>
        <v>39930</v>
      </c>
      <c r="T9" s="554">
        <f>SUM(T10:T29)</f>
        <v>43655</v>
      </c>
      <c r="U9" s="554"/>
      <c r="V9" s="554">
        <f>SUM(V10:V29)</f>
        <v>75857</v>
      </c>
      <c r="W9" s="554">
        <f>SUM(W10:W29)</f>
        <v>36199</v>
      </c>
      <c r="X9" s="554">
        <f>SUM(X10:X29)</f>
        <v>39658</v>
      </c>
      <c r="Y9" s="554"/>
      <c r="Z9" s="554">
        <f>SUM(Z10:Z29)</f>
        <v>20277</v>
      </c>
      <c r="AA9" s="554">
        <f>SUM(AA10:AA29)</f>
        <v>9042</v>
      </c>
      <c r="AB9" s="554">
        <f>SUM(AB10:AB29)</f>
        <v>11235</v>
      </c>
    </row>
    <row r="10" spans="1:29" x14ac:dyDescent="0.2">
      <c r="A10" s="188">
        <v>11</v>
      </c>
      <c r="B10" s="524">
        <f t="shared" ref="B10:C29" si="0">+F10+J10+N10+R10+V10+Z10</f>
        <v>272</v>
      </c>
      <c r="C10" s="524">
        <f t="shared" si="0"/>
        <v>105</v>
      </c>
      <c r="D10" s="524">
        <f t="shared" ref="D10:D29" si="1">+B10-C10</f>
        <v>167</v>
      </c>
      <c r="E10" s="516"/>
      <c r="F10" s="522">
        <v>272</v>
      </c>
      <c r="G10" s="522">
        <v>105</v>
      </c>
      <c r="H10" s="522">
        <v>167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43737</v>
      </c>
      <c r="C11" s="524">
        <f t="shared" si="0"/>
        <v>21531</v>
      </c>
      <c r="D11" s="524">
        <f t="shared" si="1"/>
        <v>22206</v>
      </c>
      <c r="E11" s="538"/>
      <c r="F11" s="541">
        <v>43438</v>
      </c>
      <c r="G11" s="541">
        <v>21404</v>
      </c>
      <c r="H11" s="541">
        <v>22034</v>
      </c>
      <c r="I11" s="541"/>
      <c r="J11" s="541">
        <v>299</v>
      </c>
      <c r="K11" s="541">
        <v>127</v>
      </c>
      <c r="L11" s="541">
        <v>172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63879</v>
      </c>
      <c r="C12" s="524">
        <f t="shared" si="0"/>
        <v>32144</v>
      </c>
      <c r="D12" s="524">
        <f t="shared" si="1"/>
        <v>31735</v>
      </c>
      <c r="E12" s="538"/>
      <c r="F12" s="522">
        <v>23176</v>
      </c>
      <c r="G12" s="522">
        <v>12072</v>
      </c>
      <c r="H12" s="522">
        <v>11104</v>
      </c>
      <c r="I12" s="541"/>
      <c r="J12" s="522">
        <v>40432</v>
      </c>
      <c r="K12" s="522">
        <v>19952</v>
      </c>
      <c r="L12" s="522">
        <v>20480</v>
      </c>
      <c r="M12" s="541"/>
      <c r="N12" s="522">
        <v>271</v>
      </c>
      <c r="O12" s="522">
        <v>120</v>
      </c>
      <c r="P12" s="522">
        <v>151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64582</v>
      </c>
      <c r="C13" s="524">
        <f t="shared" si="0"/>
        <v>32441</v>
      </c>
      <c r="D13" s="524">
        <f t="shared" si="1"/>
        <v>32141</v>
      </c>
      <c r="E13" s="537"/>
      <c r="F13" s="522">
        <v>4502</v>
      </c>
      <c r="G13" s="522">
        <v>2643</v>
      </c>
      <c r="H13" s="522">
        <v>1859</v>
      </c>
      <c r="I13" s="522"/>
      <c r="J13" s="522">
        <v>23403</v>
      </c>
      <c r="K13" s="522">
        <v>12212</v>
      </c>
      <c r="L13" s="522">
        <v>11191</v>
      </c>
      <c r="M13" s="522"/>
      <c r="N13" s="522">
        <v>36461</v>
      </c>
      <c r="O13" s="522">
        <v>17504</v>
      </c>
      <c r="P13" s="522">
        <v>18957</v>
      </c>
      <c r="Q13" s="522"/>
      <c r="R13" s="522">
        <v>216</v>
      </c>
      <c r="S13" s="522">
        <v>82</v>
      </c>
      <c r="T13" s="522">
        <v>134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62145</v>
      </c>
      <c r="C14" s="524">
        <f t="shared" si="0"/>
        <v>31318</v>
      </c>
      <c r="D14" s="524">
        <f t="shared" si="1"/>
        <v>30827</v>
      </c>
      <c r="E14" s="538"/>
      <c r="F14" s="541">
        <v>1324</v>
      </c>
      <c r="G14" s="541">
        <v>766</v>
      </c>
      <c r="H14" s="541">
        <v>558</v>
      </c>
      <c r="I14" s="541"/>
      <c r="J14" s="541">
        <v>6069</v>
      </c>
      <c r="K14" s="541">
        <v>3660</v>
      </c>
      <c r="L14" s="541">
        <v>2409</v>
      </c>
      <c r="M14" s="541"/>
      <c r="N14" s="541">
        <v>20783</v>
      </c>
      <c r="O14" s="541">
        <v>10701</v>
      </c>
      <c r="P14" s="541">
        <v>10082</v>
      </c>
      <c r="Q14" s="541"/>
      <c r="R14" s="541">
        <v>33770</v>
      </c>
      <c r="S14" s="541">
        <v>16110</v>
      </c>
      <c r="T14" s="541">
        <v>17660</v>
      </c>
      <c r="U14" s="541"/>
      <c r="V14" s="541">
        <v>199</v>
      </c>
      <c r="W14" s="541">
        <v>81</v>
      </c>
      <c r="X14" s="541">
        <v>118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59509</v>
      </c>
      <c r="C15" s="524">
        <f t="shared" si="0"/>
        <v>29733</v>
      </c>
      <c r="D15" s="524">
        <f t="shared" si="1"/>
        <v>29776</v>
      </c>
      <c r="E15" s="538"/>
      <c r="F15" s="541">
        <v>503</v>
      </c>
      <c r="G15" s="541">
        <v>308</v>
      </c>
      <c r="H15" s="541">
        <v>195</v>
      </c>
      <c r="I15" s="541"/>
      <c r="J15" s="541">
        <v>2028</v>
      </c>
      <c r="K15" s="541">
        <v>1220</v>
      </c>
      <c r="L15" s="541">
        <v>808</v>
      </c>
      <c r="M15" s="541"/>
      <c r="N15" s="541">
        <v>5917</v>
      </c>
      <c r="O15" s="541">
        <v>3493</v>
      </c>
      <c r="P15" s="541">
        <v>2424</v>
      </c>
      <c r="Q15" s="541"/>
      <c r="R15" s="541">
        <v>20042</v>
      </c>
      <c r="S15" s="541">
        <v>10189</v>
      </c>
      <c r="T15" s="541">
        <v>9853</v>
      </c>
      <c r="U15" s="541"/>
      <c r="V15" s="541">
        <v>30973</v>
      </c>
      <c r="W15" s="541">
        <v>14510</v>
      </c>
      <c r="X15" s="541">
        <v>16463</v>
      </c>
      <c r="Y15" s="541"/>
      <c r="Z15" s="541">
        <v>46</v>
      </c>
      <c r="AA15" s="541">
        <v>13</v>
      </c>
      <c r="AB15" s="541">
        <v>33</v>
      </c>
    </row>
    <row r="16" spans="1:29" x14ac:dyDescent="0.2">
      <c r="A16" s="188">
        <v>17</v>
      </c>
      <c r="B16" s="524">
        <f t="shared" si="0"/>
        <v>38793</v>
      </c>
      <c r="C16" s="524">
        <f t="shared" si="0"/>
        <v>19870</v>
      </c>
      <c r="D16" s="524">
        <f t="shared" si="1"/>
        <v>18923</v>
      </c>
      <c r="E16" s="524"/>
      <c r="F16" s="522">
        <v>308</v>
      </c>
      <c r="G16" s="522">
        <v>172</v>
      </c>
      <c r="H16" s="522">
        <v>136</v>
      </c>
      <c r="I16" s="534"/>
      <c r="J16" s="522">
        <v>886</v>
      </c>
      <c r="K16" s="522">
        <v>532</v>
      </c>
      <c r="L16" s="522">
        <v>354</v>
      </c>
      <c r="M16" s="534"/>
      <c r="N16" s="522">
        <v>2403</v>
      </c>
      <c r="O16" s="522">
        <v>1435</v>
      </c>
      <c r="P16" s="522">
        <v>968</v>
      </c>
      <c r="Q16" s="534"/>
      <c r="R16" s="522">
        <v>6490</v>
      </c>
      <c r="S16" s="522">
        <v>3699</v>
      </c>
      <c r="T16" s="522">
        <v>2791</v>
      </c>
      <c r="U16" s="534"/>
      <c r="V16" s="522">
        <v>19546</v>
      </c>
      <c r="W16" s="522">
        <v>9940</v>
      </c>
      <c r="X16" s="522">
        <v>9606</v>
      </c>
      <c r="Y16" s="534"/>
      <c r="Z16" s="522">
        <v>9160</v>
      </c>
      <c r="AA16" s="522">
        <v>4092</v>
      </c>
      <c r="AB16" s="522">
        <v>5068</v>
      </c>
    </row>
    <row r="17" spans="1:28" x14ac:dyDescent="0.2">
      <c r="A17" s="188">
        <v>18</v>
      </c>
      <c r="B17" s="524">
        <f t="shared" si="0"/>
        <v>17340</v>
      </c>
      <c r="C17" s="524">
        <f t="shared" si="0"/>
        <v>9341</v>
      </c>
      <c r="D17" s="524">
        <f t="shared" si="1"/>
        <v>7999</v>
      </c>
      <c r="E17" s="524"/>
      <c r="F17" s="534">
        <v>282</v>
      </c>
      <c r="G17" s="534">
        <v>155</v>
      </c>
      <c r="H17" s="534">
        <v>127</v>
      </c>
      <c r="I17" s="534"/>
      <c r="J17" s="534">
        <v>568</v>
      </c>
      <c r="K17" s="534">
        <v>319</v>
      </c>
      <c r="L17" s="534">
        <v>249</v>
      </c>
      <c r="M17" s="534"/>
      <c r="N17" s="534">
        <v>1037</v>
      </c>
      <c r="O17" s="534">
        <v>590</v>
      </c>
      <c r="P17" s="534">
        <v>447</v>
      </c>
      <c r="Q17" s="534"/>
      <c r="R17" s="534">
        <v>3387</v>
      </c>
      <c r="S17" s="534">
        <v>1861</v>
      </c>
      <c r="T17" s="534">
        <v>1526</v>
      </c>
      <c r="U17" s="534"/>
      <c r="V17" s="534">
        <v>6989</v>
      </c>
      <c r="W17" s="534">
        <v>3878</v>
      </c>
      <c r="X17" s="534">
        <v>3111</v>
      </c>
      <c r="Y17" s="534"/>
      <c r="Z17" s="534">
        <v>5077</v>
      </c>
      <c r="AA17" s="534">
        <v>2538</v>
      </c>
      <c r="AB17" s="534">
        <v>2539</v>
      </c>
    </row>
    <row r="18" spans="1:28" x14ac:dyDescent="0.2">
      <c r="A18" s="188">
        <v>19</v>
      </c>
      <c r="B18" s="524">
        <f t="shared" si="0"/>
        <v>8777</v>
      </c>
      <c r="C18" s="524">
        <f t="shared" si="0"/>
        <v>4623</v>
      </c>
      <c r="D18" s="524">
        <f t="shared" si="1"/>
        <v>4154</v>
      </c>
      <c r="E18" s="524"/>
      <c r="F18" s="534">
        <v>358</v>
      </c>
      <c r="G18" s="534">
        <v>190</v>
      </c>
      <c r="H18" s="534">
        <v>168</v>
      </c>
      <c r="I18" s="534"/>
      <c r="J18" s="534">
        <v>511</v>
      </c>
      <c r="K18" s="534">
        <v>265</v>
      </c>
      <c r="L18" s="534">
        <v>246</v>
      </c>
      <c r="M18" s="534"/>
      <c r="N18" s="534">
        <v>773</v>
      </c>
      <c r="O18" s="534">
        <v>410</v>
      </c>
      <c r="P18" s="534">
        <v>363</v>
      </c>
      <c r="Q18" s="534"/>
      <c r="R18" s="534">
        <v>2348</v>
      </c>
      <c r="S18" s="534">
        <v>1168</v>
      </c>
      <c r="T18" s="534">
        <v>1180</v>
      </c>
      <c r="U18" s="534"/>
      <c r="V18" s="534">
        <v>3392</v>
      </c>
      <c r="W18" s="534">
        <v>1836</v>
      </c>
      <c r="X18" s="534">
        <v>1556</v>
      </c>
      <c r="Y18" s="534"/>
      <c r="Z18" s="534">
        <v>1395</v>
      </c>
      <c r="AA18" s="534">
        <v>754</v>
      </c>
      <c r="AB18" s="534">
        <v>641</v>
      </c>
    </row>
    <row r="19" spans="1:28" x14ac:dyDescent="0.2">
      <c r="A19" s="188">
        <v>20</v>
      </c>
      <c r="B19" s="524">
        <f t="shared" si="0"/>
        <v>6309</v>
      </c>
      <c r="C19" s="524">
        <f t="shared" si="0"/>
        <v>3036</v>
      </c>
      <c r="D19" s="524">
        <f t="shared" si="1"/>
        <v>3273</v>
      </c>
      <c r="E19" s="524"/>
      <c r="F19" s="534">
        <v>335</v>
      </c>
      <c r="G19" s="534">
        <v>176</v>
      </c>
      <c r="H19" s="534">
        <v>159</v>
      </c>
      <c r="I19" s="534"/>
      <c r="J19" s="534">
        <v>486</v>
      </c>
      <c r="K19" s="534">
        <v>243</v>
      </c>
      <c r="L19" s="534">
        <v>243</v>
      </c>
      <c r="M19" s="534"/>
      <c r="N19" s="534">
        <v>653</v>
      </c>
      <c r="O19" s="534">
        <v>322</v>
      </c>
      <c r="P19" s="534">
        <v>331</v>
      </c>
      <c r="Q19" s="534"/>
      <c r="R19" s="534">
        <v>1966</v>
      </c>
      <c r="S19" s="534">
        <v>917</v>
      </c>
      <c r="T19" s="534">
        <v>1049</v>
      </c>
      <c r="U19" s="534"/>
      <c r="V19" s="534">
        <v>2157</v>
      </c>
      <c r="W19" s="534">
        <v>1041</v>
      </c>
      <c r="X19" s="534">
        <v>1116</v>
      </c>
      <c r="Y19" s="534"/>
      <c r="Z19" s="534">
        <v>712</v>
      </c>
      <c r="AA19" s="534">
        <v>337</v>
      </c>
      <c r="AB19" s="534">
        <v>375</v>
      </c>
    </row>
    <row r="20" spans="1:28" x14ac:dyDescent="0.2">
      <c r="A20" s="188">
        <v>21</v>
      </c>
      <c r="B20" s="524">
        <f t="shared" si="0"/>
        <v>5222</v>
      </c>
      <c r="C20" s="524">
        <f t="shared" si="0"/>
        <v>2423</v>
      </c>
      <c r="D20" s="524">
        <f t="shared" si="1"/>
        <v>2799</v>
      </c>
      <c r="E20" s="524"/>
      <c r="F20" s="534">
        <v>312</v>
      </c>
      <c r="G20" s="534">
        <v>162</v>
      </c>
      <c r="H20" s="534">
        <v>150</v>
      </c>
      <c r="I20" s="534"/>
      <c r="J20" s="534">
        <v>469</v>
      </c>
      <c r="K20" s="534">
        <v>230</v>
      </c>
      <c r="L20" s="534">
        <v>239</v>
      </c>
      <c r="M20" s="534"/>
      <c r="N20" s="534">
        <v>560</v>
      </c>
      <c r="O20" s="534">
        <v>296</v>
      </c>
      <c r="P20" s="534">
        <v>264</v>
      </c>
      <c r="Q20" s="534"/>
      <c r="R20" s="534">
        <v>1682</v>
      </c>
      <c r="S20" s="534">
        <v>769</v>
      </c>
      <c r="T20" s="534">
        <v>913</v>
      </c>
      <c r="U20" s="534"/>
      <c r="V20" s="534">
        <v>1647</v>
      </c>
      <c r="W20" s="534">
        <v>761</v>
      </c>
      <c r="X20" s="534">
        <v>886</v>
      </c>
      <c r="Y20" s="534"/>
      <c r="Z20" s="534">
        <v>552</v>
      </c>
      <c r="AA20" s="534">
        <v>205</v>
      </c>
      <c r="AB20" s="534">
        <v>347</v>
      </c>
    </row>
    <row r="21" spans="1:28" x14ac:dyDescent="0.2">
      <c r="A21" s="188">
        <v>22</v>
      </c>
      <c r="B21" s="524">
        <f t="shared" si="0"/>
        <v>4091</v>
      </c>
      <c r="C21" s="524">
        <f t="shared" si="0"/>
        <v>1787</v>
      </c>
      <c r="D21" s="524">
        <f t="shared" si="1"/>
        <v>2304</v>
      </c>
      <c r="E21" s="538"/>
      <c r="F21" s="522">
        <v>267</v>
      </c>
      <c r="G21" s="522">
        <v>128</v>
      </c>
      <c r="H21" s="522">
        <v>139</v>
      </c>
      <c r="I21" s="541"/>
      <c r="J21" s="522">
        <v>371</v>
      </c>
      <c r="K21" s="522">
        <v>190</v>
      </c>
      <c r="L21" s="522">
        <v>181</v>
      </c>
      <c r="M21" s="541"/>
      <c r="N21" s="522">
        <v>436</v>
      </c>
      <c r="O21" s="522">
        <v>233</v>
      </c>
      <c r="P21" s="522">
        <v>203</v>
      </c>
      <c r="Q21" s="541"/>
      <c r="R21" s="522">
        <v>1317</v>
      </c>
      <c r="S21" s="522">
        <v>569</v>
      </c>
      <c r="T21" s="522">
        <v>748</v>
      </c>
      <c r="U21" s="541"/>
      <c r="V21" s="522">
        <v>1303</v>
      </c>
      <c r="W21" s="522">
        <v>518</v>
      </c>
      <c r="X21" s="522">
        <v>785</v>
      </c>
      <c r="Y21" s="541"/>
      <c r="Z21" s="522">
        <v>397</v>
      </c>
      <c r="AA21" s="522">
        <v>149</v>
      </c>
      <c r="AB21" s="522">
        <v>248</v>
      </c>
    </row>
    <row r="22" spans="1:28" x14ac:dyDescent="0.2">
      <c r="A22" s="188">
        <v>23</v>
      </c>
      <c r="B22" s="524">
        <f t="shared" si="0"/>
        <v>3821</v>
      </c>
      <c r="C22" s="524">
        <f t="shared" si="0"/>
        <v>1651</v>
      </c>
      <c r="D22" s="524">
        <f t="shared" si="1"/>
        <v>2170</v>
      </c>
      <c r="E22" s="524"/>
      <c r="F22" s="534">
        <v>289</v>
      </c>
      <c r="G22" s="534">
        <v>139</v>
      </c>
      <c r="H22" s="534">
        <v>150</v>
      </c>
      <c r="I22" s="534"/>
      <c r="J22" s="534">
        <v>377</v>
      </c>
      <c r="K22" s="534">
        <v>163</v>
      </c>
      <c r="L22" s="534">
        <v>214</v>
      </c>
      <c r="M22" s="534"/>
      <c r="N22" s="534">
        <v>401</v>
      </c>
      <c r="O22" s="534">
        <v>184</v>
      </c>
      <c r="P22" s="534">
        <v>217</v>
      </c>
      <c r="Q22" s="534"/>
      <c r="R22" s="534">
        <v>1266</v>
      </c>
      <c r="S22" s="534">
        <v>559</v>
      </c>
      <c r="T22" s="534">
        <v>707</v>
      </c>
      <c r="U22" s="534"/>
      <c r="V22" s="534">
        <v>1141</v>
      </c>
      <c r="W22" s="534">
        <v>490</v>
      </c>
      <c r="X22" s="534">
        <v>651</v>
      </c>
      <c r="Y22" s="534"/>
      <c r="Z22" s="534">
        <v>347</v>
      </c>
      <c r="AA22" s="534">
        <v>116</v>
      </c>
      <c r="AB22" s="534">
        <v>231</v>
      </c>
    </row>
    <row r="23" spans="1:28" x14ac:dyDescent="0.2">
      <c r="A23" s="188">
        <v>24</v>
      </c>
      <c r="B23" s="524">
        <f t="shared" si="0"/>
        <v>3403</v>
      </c>
      <c r="C23" s="524">
        <f t="shared" si="0"/>
        <v>1555</v>
      </c>
      <c r="D23" s="524">
        <f t="shared" si="1"/>
        <v>1848</v>
      </c>
      <c r="E23" s="524"/>
      <c r="F23" s="534">
        <v>244</v>
      </c>
      <c r="G23" s="534">
        <v>122</v>
      </c>
      <c r="H23" s="534">
        <v>122</v>
      </c>
      <c r="I23" s="534"/>
      <c r="J23" s="534">
        <v>363</v>
      </c>
      <c r="K23" s="534">
        <v>188</v>
      </c>
      <c r="L23" s="534">
        <v>175</v>
      </c>
      <c r="M23" s="534"/>
      <c r="N23" s="534">
        <v>409</v>
      </c>
      <c r="O23" s="534">
        <v>221</v>
      </c>
      <c r="P23" s="534">
        <v>188</v>
      </c>
      <c r="Q23" s="534"/>
      <c r="R23" s="534">
        <v>1098</v>
      </c>
      <c r="S23" s="534">
        <v>454</v>
      </c>
      <c r="T23" s="534">
        <v>644</v>
      </c>
      <c r="U23" s="534"/>
      <c r="V23" s="534">
        <v>968</v>
      </c>
      <c r="W23" s="534">
        <v>444</v>
      </c>
      <c r="X23" s="534">
        <v>524</v>
      </c>
      <c r="Y23" s="534"/>
      <c r="Z23" s="534">
        <v>321</v>
      </c>
      <c r="AA23" s="534">
        <v>126</v>
      </c>
      <c r="AB23" s="534">
        <v>195</v>
      </c>
    </row>
    <row r="24" spans="1:28" x14ac:dyDescent="0.2">
      <c r="A24" s="165" t="s">
        <v>236</v>
      </c>
      <c r="B24" s="524">
        <f t="shared" si="0"/>
        <v>12097</v>
      </c>
      <c r="C24" s="524">
        <f t="shared" si="0"/>
        <v>5031</v>
      </c>
      <c r="D24" s="524">
        <f t="shared" si="1"/>
        <v>7066</v>
      </c>
      <c r="E24" s="524"/>
      <c r="F24" s="534">
        <v>1071</v>
      </c>
      <c r="G24" s="534">
        <v>481</v>
      </c>
      <c r="H24" s="534">
        <v>590</v>
      </c>
      <c r="I24" s="534"/>
      <c r="J24" s="534">
        <v>1215</v>
      </c>
      <c r="K24" s="534">
        <v>534</v>
      </c>
      <c r="L24" s="534">
        <v>681</v>
      </c>
      <c r="M24" s="534"/>
      <c r="N24" s="534">
        <v>1489</v>
      </c>
      <c r="O24" s="534">
        <v>707</v>
      </c>
      <c r="P24" s="534">
        <v>782</v>
      </c>
      <c r="Q24" s="534"/>
      <c r="R24" s="534">
        <v>4040</v>
      </c>
      <c r="S24" s="534">
        <v>1650</v>
      </c>
      <c r="T24" s="534">
        <v>2390</v>
      </c>
      <c r="U24" s="534"/>
      <c r="V24" s="534">
        <v>3272</v>
      </c>
      <c r="W24" s="534">
        <v>1315</v>
      </c>
      <c r="X24" s="534">
        <v>1957</v>
      </c>
      <c r="Y24" s="534"/>
      <c r="Z24" s="534">
        <v>1010</v>
      </c>
      <c r="AA24" s="534">
        <v>344</v>
      </c>
      <c r="AB24" s="534">
        <v>666</v>
      </c>
    </row>
    <row r="25" spans="1:28" x14ac:dyDescent="0.2">
      <c r="A25" s="165" t="s">
        <v>237</v>
      </c>
      <c r="B25" s="524">
        <f t="shared" si="0"/>
        <v>7885</v>
      </c>
      <c r="C25" s="524">
        <f t="shared" si="0"/>
        <v>2844</v>
      </c>
      <c r="D25" s="524">
        <f t="shared" si="1"/>
        <v>5041</v>
      </c>
      <c r="E25" s="524"/>
      <c r="F25" s="534">
        <v>806</v>
      </c>
      <c r="G25" s="534">
        <v>310</v>
      </c>
      <c r="H25" s="534">
        <v>496</v>
      </c>
      <c r="I25" s="534"/>
      <c r="J25" s="534">
        <v>870</v>
      </c>
      <c r="K25" s="534">
        <v>348</v>
      </c>
      <c r="L25" s="534">
        <v>522</v>
      </c>
      <c r="M25" s="534"/>
      <c r="N25" s="534">
        <v>945</v>
      </c>
      <c r="O25" s="534">
        <v>341</v>
      </c>
      <c r="P25" s="534">
        <v>604</v>
      </c>
      <c r="Q25" s="534"/>
      <c r="R25" s="534">
        <v>2763</v>
      </c>
      <c r="S25" s="534">
        <v>967</v>
      </c>
      <c r="T25" s="534">
        <v>1796</v>
      </c>
      <c r="U25" s="534"/>
      <c r="V25" s="534">
        <v>1941</v>
      </c>
      <c r="W25" s="534">
        <v>698</v>
      </c>
      <c r="X25" s="534">
        <v>1243</v>
      </c>
      <c r="Y25" s="534"/>
      <c r="Z25" s="534">
        <v>560</v>
      </c>
      <c r="AA25" s="534">
        <v>180</v>
      </c>
      <c r="AB25" s="534">
        <v>380</v>
      </c>
    </row>
    <row r="26" spans="1:28" x14ac:dyDescent="0.2">
      <c r="A26" s="165" t="s">
        <v>238</v>
      </c>
      <c r="B26" s="524">
        <f t="shared" si="0"/>
        <v>5052</v>
      </c>
      <c r="C26" s="524">
        <f t="shared" si="0"/>
        <v>1540</v>
      </c>
      <c r="D26" s="524">
        <f t="shared" si="1"/>
        <v>3512</v>
      </c>
      <c r="E26" s="524"/>
      <c r="F26" s="534">
        <v>634</v>
      </c>
      <c r="G26" s="534">
        <v>188</v>
      </c>
      <c r="H26" s="534">
        <v>446</v>
      </c>
      <c r="I26" s="534"/>
      <c r="J26" s="534">
        <v>528</v>
      </c>
      <c r="K26" s="534">
        <v>168</v>
      </c>
      <c r="L26" s="534">
        <v>360</v>
      </c>
      <c r="M26" s="534"/>
      <c r="N26" s="534">
        <v>594</v>
      </c>
      <c r="O26" s="534">
        <v>193</v>
      </c>
      <c r="P26" s="534">
        <v>401</v>
      </c>
      <c r="Q26" s="534"/>
      <c r="R26" s="534">
        <v>1705</v>
      </c>
      <c r="S26" s="534">
        <v>518</v>
      </c>
      <c r="T26" s="534">
        <v>1187</v>
      </c>
      <c r="U26" s="534"/>
      <c r="V26" s="534">
        <v>1247</v>
      </c>
      <c r="W26" s="534">
        <v>389</v>
      </c>
      <c r="X26" s="534">
        <v>858</v>
      </c>
      <c r="Y26" s="534"/>
      <c r="Z26" s="534">
        <v>344</v>
      </c>
      <c r="AA26" s="534">
        <v>84</v>
      </c>
      <c r="AB26" s="534">
        <v>260</v>
      </c>
    </row>
    <row r="27" spans="1:28" x14ac:dyDescent="0.2">
      <c r="A27" s="165" t="s">
        <v>239</v>
      </c>
      <c r="B27" s="524">
        <f t="shared" si="0"/>
        <v>2562</v>
      </c>
      <c r="C27" s="524">
        <f t="shared" si="0"/>
        <v>710</v>
      </c>
      <c r="D27" s="524">
        <f t="shared" si="1"/>
        <v>1852</v>
      </c>
      <c r="E27" s="524"/>
      <c r="F27" s="534">
        <v>355</v>
      </c>
      <c r="G27" s="534">
        <v>107</v>
      </c>
      <c r="H27" s="534">
        <v>248</v>
      </c>
      <c r="I27" s="534"/>
      <c r="J27" s="534">
        <v>299</v>
      </c>
      <c r="K27" s="534">
        <v>83</v>
      </c>
      <c r="L27" s="534">
        <v>216</v>
      </c>
      <c r="M27" s="534"/>
      <c r="N27" s="534">
        <v>287</v>
      </c>
      <c r="O27" s="534">
        <v>84</v>
      </c>
      <c r="P27" s="534">
        <v>203</v>
      </c>
      <c r="Q27" s="534"/>
      <c r="R27" s="534">
        <v>858</v>
      </c>
      <c r="S27" s="534">
        <v>222</v>
      </c>
      <c r="T27" s="534">
        <v>636</v>
      </c>
      <c r="U27" s="534"/>
      <c r="V27" s="534">
        <v>573</v>
      </c>
      <c r="W27" s="534">
        <v>161</v>
      </c>
      <c r="X27" s="534">
        <v>412</v>
      </c>
      <c r="Y27" s="534"/>
      <c r="Z27" s="534">
        <v>190</v>
      </c>
      <c r="AA27" s="534">
        <v>53</v>
      </c>
      <c r="AB27" s="534">
        <v>137</v>
      </c>
    </row>
    <row r="28" spans="1:28" x14ac:dyDescent="0.2">
      <c r="A28" s="165" t="s">
        <v>240</v>
      </c>
      <c r="B28" s="524">
        <f t="shared" si="0"/>
        <v>1142</v>
      </c>
      <c r="C28" s="524">
        <f t="shared" si="0"/>
        <v>317</v>
      </c>
      <c r="D28" s="524">
        <f t="shared" si="1"/>
        <v>825</v>
      </c>
      <c r="E28" s="524"/>
      <c r="F28" s="534">
        <v>145</v>
      </c>
      <c r="G28" s="534">
        <v>45</v>
      </c>
      <c r="H28" s="534">
        <v>100</v>
      </c>
      <c r="I28" s="534"/>
      <c r="J28" s="534">
        <v>164</v>
      </c>
      <c r="K28" s="534">
        <v>38</v>
      </c>
      <c r="L28" s="534">
        <v>126</v>
      </c>
      <c r="M28" s="534"/>
      <c r="N28" s="534">
        <v>131</v>
      </c>
      <c r="O28" s="534">
        <v>39</v>
      </c>
      <c r="P28" s="534">
        <v>92</v>
      </c>
      <c r="Q28" s="534"/>
      <c r="R28" s="534">
        <v>347</v>
      </c>
      <c r="S28" s="534">
        <v>103</v>
      </c>
      <c r="T28" s="534">
        <v>244</v>
      </c>
      <c r="U28" s="534"/>
      <c r="V28" s="534">
        <v>267</v>
      </c>
      <c r="W28" s="534">
        <v>67</v>
      </c>
      <c r="X28" s="534">
        <v>200</v>
      </c>
      <c r="Y28" s="534"/>
      <c r="Z28" s="534">
        <v>88</v>
      </c>
      <c r="AA28" s="534">
        <v>25</v>
      </c>
      <c r="AB28" s="534">
        <v>63</v>
      </c>
    </row>
    <row r="29" spans="1:28" ht="13.5" thickBot="1" x14ac:dyDescent="0.25">
      <c r="A29" s="166" t="s">
        <v>241</v>
      </c>
      <c r="B29" s="520">
        <f t="shared" si="0"/>
        <v>914</v>
      </c>
      <c r="C29" s="520">
        <f t="shared" si="0"/>
        <v>285</v>
      </c>
      <c r="D29" s="520">
        <f t="shared" si="1"/>
        <v>629</v>
      </c>
      <c r="E29" s="520"/>
      <c r="F29" s="535">
        <v>107</v>
      </c>
      <c r="G29" s="535">
        <v>36</v>
      </c>
      <c r="H29" s="535">
        <v>71</v>
      </c>
      <c r="I29" s="535"/>
      <c r="J29" s="535">
        <v>96</v>
      </c>
      <c r="K29" s="535">
        <v>38</v>
      </c>
      <c r="L29" s="535">
        <v>58</v>
      </c>
      <c r="M29" s="535"/>
      <c r="N29" s="535">
        <v>101</v>
      </c>
      <c r="O29" s="535">
        <v>22</v>
      </c>
      <c r="P29" s="535">
        <v>79</v>
      </c>
      <c r="Q29" s="535"/>
      <c r="R29" s="535">
        <v>290</v>
      </c>
      <c r="S29" s="535">
        <v>93</v>
      </c>
      <c r="T29" s="535">
        <v>197</v>
      </c>
      <c r="U29" s="535"/>
      <c r="V29" s="535">
        <v>242</v>
      </c>
      <c r="W29" s="535">
        <v>70</v>
      </c>
      <c r="X29" s="535">
        <v>172</v>
      </c>
      <c r="Y29" s="535"/>
      <c r="Z29" s="535">
        <v>78</v>
      </c>
      <c r="AA29" s="535">
        <v>26</v>
      </c>
      <c r="AB29" s="535">
        <v>52</v>
      </c>
    </row>
    <row r="30" spans="1:28" ht="15.75" customHeight="1" x14ac:dyDescent="0.2">
      <c r="A30" s="369" t="s">
        <v>339</v>
      </c>
      <c r="B30" s="568"/>
      <c r="C30" s="568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</row>
    <row r="31" spans="1:28" ht="15.75" customHeight="1" x14ac:dyDescent="0.2">
      <c r="A31" s="370" t="s">
        <v>795</v>
      </c>
      <c r="B31" s="569"/>
      <c r="C31" s="569"/>
      <c r="D31" s="569"/>
      <c r="E31" s="569"/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  <c r="U31" s="569"/>
      <c r="V31" s="569"/>
      <c r="W31" s="569"/>
      <c r="X31" s="569"/>
      <c r="Y31" s="569"/>
      <c r="Z31" s="569"/>
      <c r="AA31" s="569"/>
      <c r="AB31" s="569"/>
    </row>
    <row r="32" spans="1:28" ht="15.75" customHeight="1" x14ac:dyDescent="0.2">
      <c r="A32" s="141" t="s">
        <v>796</v>
      </c>
    </row>
    <row r="33" spans="1:1" ht="15.75" customHeight="1" x14ac:dyDescent="0.2">
      <c r="A33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769" priority="29" operator="equal">
      <formula>0</formula>
    </cfRule>
  </conditionalFormatting>
  <conditionalFormatting sqref="B9:I9">
    <cfRule type="cellIs" dxfId="768" priority="25" operator="equal">
      <formula>0</formula>
    </cfRule>
  </conditionalFormatting>
  <conditionalFormatting sqref="Z9:AB9">
    <cfRule type="cellIs" dxfId="767" priority="1" operator="equal">
      <formula>0</formula>
    </cfRule>
  </conditionalFormatting>
  <conditionalFormatting sqref="J9:L9">
    <cfRule type="cellIs" dxfId="766" priority="5" operator="equal">
      <formula>0</formula>
    </cfRule>
  </conditionalFormatting>
  <conditionalFormatting sqref="N9:P9">
    <cfRule type="cellIs" dxfId="765" priority="4" operator="equal">
      <formula>0</formula>
    </cfRule>
  </conditionalFormatting>
  <conditionalFormatting sqref="R9:T9">
    <cfRule type="cellIs" dxfId="764" priority="3" operator="equal">
      <formula>0</formula>
    </cfRule>
  </conditionalFormatting>
  <conditionalFormatting sqref="V9:X9">
    <cfRule type="cellIs" dxfId="763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0" fitToHeight="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1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371919</v>
      </c>
      <c r="C9" s="554">
        <f>SUM(C10:C29)</f>
        <v>182247</v>
      </c>
      <c r="D9" s="554">
        <f>SUM(D10:D29)</f>
        <v>189672</v>
      </c>
      <c r="E9" s="554"/>
      <c r="F9" s="554">
        <f>SUM(F10:F29)</f>
        <v>70761</v>
      </c>
      <c r="G9" s="554">
        <f>SUM(G10:G29)</f>
        <v>35681</v>
      </c>
      <c r="H9" s="554">
        <f>SUM(H10:H29)</f>
        <v>35080</v>
      </c>
      <c r="I9" s="554"/>
      <c r="J9" s="554">
        <f>SUM(J10:J29)</f>
        <v>71795</v>
      </c>
      <c r="K9" s="554">
        <f>SUM(K10:K29)</f>
        <v>36639</v>
      </c>
      <c r="L9" s="554">
        <f>SUM(L10:L29)</f>
        <v>35156</v>
      </c>
      <c r="M9" s="554"/>
      <c r="N9" s="554">
        <f>SUM(N10:N29)</f>
        <v>66131</v>
      </c>
      <c r="O9" s="554">
        <f>SUM(O10:O29)</f>
        <v>33076</v>
      </c>
      <c r="P9" s="554">
        <f>SUM(P10:P29)</f>
        <v>33055</v>
      </c>
      <c r="Q9" s="554"/>
      <c r="R9" s="554">
        <f>SUM(R10:R29)</f>
        <v>75927</v>
      </c>
      <c r="S9" s="554">
        <f>SUM(S10:S29)</f>
        <v>36034</v>
      </c>
      <c r="T9" s="554">
        <f>SUM(T10:T29)</f>
        <v>39893</v>
      </c>
      <c r="U9" s="554"/>
      <c r="V9" s="554">
        <f>SUM(V10:V29)</f>
        <v>68325</v>
      </c>
      <c r="W9" s="554">
        <f>SUM(W10:W29)</f>
        <v>32432</v>
      </c>
      <c r="X9" s="554">
        <f>SUM(X10:X29)</f>
        <v>35893</v>
      </c>
      <c r="Y9" s="554"/>
      <c r="Z9" s="554">
        <f>SUM(Z10:Z29)</f>
        <v>18980</v>
      </c>
      <c r="AA9" s="554">
        <f>SUM(AA10:AA29)</f>
        <v>8385</v>
      </c>
      <c r="AB9" s="554">
        <f>SUM(AB10:AB29)</f>
        <v>10595</v>
      </c>
    </row>
    <row r="10" spans="1:29" x14ac:dyDescent="0.2">
      <c r="A10" s="188">
        <v>11</v>
      </c>
      <c r="B10" s="524">
        <f t="shared" ref="B10:C29" si="0">+F10+J10+N10+R10+V10+Z10</f>
        <v>244</v>
      </c>
      <c r="C10" s="524">
        <f t="shared" si="0"/>
        <v>94</v>
      </c>
      <c r="D10" s="524">
        <f t="shared" ref="D10:D29" si="1">+B10-C10</f>
        <v>150</v>
      </c>
      <c r="E10" s="516"/>
      <c r="F10" s="522">
        <v>244</v>
      </c>
      <c r="G10" s="522">
        <v>94</v>
      </c>
      <c r="H10" s="522">
        <v>150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38565</v>
      </c>
      <c r="C11" s="524">
        <f t="shared" si="0"/>
        <v>18987</v>
      </c>
      <c r="D11" s="524">
        <f t="shared" si="1"/>
        <v>19578</v>
      </c>
      <c r="E11" s="538"/>
      <c r="F11" s="541">
        <v>38291</v>
      </c>
      <c r="G11" s="541">
        <v>18866</v>
      </c>
      <c r="H11" s="541">
        <v>19425</v>
      </c>
      <c r="I11" s="541"/>
      <c r="J11" s="541">
        <v>274</v>
      </c>
      <c r="K11" s="541">
        <v>121</v>
      </c>
      <c r="L11" s="541">
        <v>153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56374</v>
      </c>
      <c r="C12" s="524">
        <f t="shared" si="0"/>
        <v>28438</v>
      </c>
      <c r="D12" s="524">
        <f t="shared" si="1"/>
        <v>27936</v>
      </c>
      <c r="E12" s="538"/>
      <c r="F12" s="522">
        <v>20592</v>
      </c>
      <c r="G12" s="522">
        <v>10735</v>
      </c>
      <c r="H12" s="522">
        <v>9857</v>
      </c>
      <c r="I12" s="541"/>
      <c r="J12" s="522">
        <v>35525</v>
      </c>
      <c r="K12" s="522">
        <v>17589</v>
      </c>
      <c r="L12" s="522">
        <v>17936</v>
      </c>
      <c r="M12" s="541"/>
      <c r="N12" s="522">
        <v>257</v>
      </c>
      <c r="O12" s="522">
        <v>114</v>
      </c>
      <c r="P12" s="522">
        <v>143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57120</v>
      </c>
      <c r="C13" s="524">
        <f t="shared" si="0"/>
        <v>28591</v>
      </c>
      <c r="D13" s="524">
        <f t="shared" si="1"/>
        <v>28529</v>
      </c>
      <c r="E13" s="537"/>
      <c r="F13" s="522">
        <v>4352</v>
      </c>
      <c r="G13" s="522">
        <v>2534</v>
      </c>
      <c r="H13" s="522">
        <v>1818</v>
      </c>
      <c r="I13" s="522"/>
      <c r="J13" s="522">
        <v>20962</v>
      </c>
      <c r="K13" s="522">
        <v>10883</v>
      </c>
      <c r="L13" s="522">
        <v>10079</v>
      </c>
      <c r="M13" s="522"/>
      <c r="N13" s="522">
        <v>31621</v>
      </c>
      <c r="O13" s="522">
        <v>15101</v>
      </c>
      <c r="P13" s="522">
        <v>16520</v>
      </c>
      <c r="Q13" s="522"/>
      <c r="R13" s="522">
        <v>185</v>
      </c>
      <c r="S13" s="522">
        <v>73</v>
      </c>
      <c r="T13" s="522">
        <v>112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54819</v>
      </c>
      <c r="C14" s="524">
        <f t="shared" si="0"/>
        <v>27644</v>
      </c>
      <c r="D14" s="524">
        <f t="shared" si="1"/>
        <v>27175</v>
      </c>
      <c r="E14" s="538"/>
      <c r="F14" s="541">
        <v>1294</v>
      </c>
      <c r="G14" s="541">
        <v>744</v>
      </c>
      <c r="H14" s="541">
        <v>550</v>
      </c>
      <c r="I14" s="541"/>
      <c r="J14" s="541">
        <v>5867</v>
      </c>
      <c r="K14" s="541">
        <v>3527</v>
      </c>
      <c r="L14" s="541">
        <v>2340</v>
      </c>
      <c r="M14" s="541"/>
      <c r="N14" s="541">
        <v>18379</v>
      </c>
      <c r="O14" s="541">
        <v>9455</v>
      </c>
      <c r="P14" s="541">
        <v>8924</v>
      </c>
      <c r="Q14" s="541"/>
      <c r="R14" s="541">
        <v>29121</v>
      </c>
      <c r="S14" s="541">
        <v>13849</v>
      </c>
      <c r="T14" s="541">
        <v>15272</v>
      </c>
      <c r="U14" s="541"/>
      <c r="V14" s="541">
        <v>158</v>
      </c>
      <c r="W14" s="541">
        <v>69</v>
      </c>
      <c r="X14" s="541">
        <v>89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52497</v>
      </c>
      <c r="C15" s="524">
        <f t="shared" si="0"/>
        <v>26246</v>
      </c>
      <c r="D15" s="524">
        <f t="shared" si="1"/>
        <v>26251</v>
      </c>
      <c r="E15" s="538"/>
      <c r="F15" s="541">
        <v>492</v>
      </c>
      <c r="G15" s="541">
        <v>301</v>
      </c>
      <c r="H15" s="541">
        <v>191</v>
      </c>
      <c r="I15" s="541"/>
      <c r="J15" s="541">
        <v>1990</v>
      </c>
      <c r="K15" s="541">
        <v>1193</v>
      </c>
      <c r="L15" s="541">
        <v>797</v>
      </c>
      <c r="M15" s="541"/>
      <c r="N15" s="541">
        <v>5721</v>
      </c>
      <c r="O15" s="541">
        <v>3372</v>
      </c>
      <c r="P15" s="541">
        <v>2349</v>
      </c>
      <c r="Q15" s="541"/>
      <c r="R15" s="541">
        <v>17678</v>
      </c>
      <c r="S15" s="541">
        <v>8952</v>
      </c>
      <c r="T15" s="541">
        <v>8726</v>
      </c>
      <c r="U15" s="541"/>
      <c r="V15" s="541">
        <v>26573</v>
      </c>
      <c r="W15" s="541">
        <v>12417</v>
      </c>
      <c r="X15" s="541">
        <v>14156</v>
      </c>
      <c r="Y15" s="541"/>
      <c r="Z15" s="541">
        <v>43</v>
      </c>
      <c r="AA15" s="541">
        <v>11</v>
      </c>
      <c r="AB15" s="541">
        <v>32</v>
      </c>
    </row>
    <row r="16" spans="1:29" x14ac:dyDescent="0.2">
      <c r="A16" s="188">
        <v>17</v>
      </c>
      <c r="B16" s="524">
        <f t="shared" si="0"/>
        <v>35527</v>
      </c>
      <c r="C16" s="524">
        <f t="shared" si="0"/>
        <v>18132</v>
      </c>
      <c r="D16" s="524">
        <f t="shared" si="1"/>
        <v>17395</v>
      </c>
      <c r="E16" s="524"/>
      <c r="F16" s="522">
        <v>302</v>
      </c>
      <c r="G16" s="522">
        <v>171</v>
      </c>
      <c r="H16" s="522">
        <v>131</v>
      </c>
      <c r="I16" s="534"/>
      <c r="J16" s="522">
        <v>873</v>
      </c>
      <c r="K16" s="522">
        <v>524</v>
      </c>
      <c r="L16" s="522">
        <v>349</v>
      </c>
      <c r="M16" s="534"/>
      <c r="N16" s="522">
        <v>2373</v>
      </c>
      <c r="O16" s="522">
        <v>1412</v>
      </c>
      <c r="P16" s="522">
        <v>961</v>
      </c>
      <c r="Q16" s="534"/>
      <c r="R16" s="522">
        <v>6229</v>
      </c>
      <c r="S16" s="522">
        <v>3533</v>
      </c>
      <c r="T16" s="522">
        <v>2696</v>
      </c>
      <c r="U16" s="534"/>
      <c r="V16" s="522">
        <v>17110</v>
      </c>
      <c r="W16" s="522">
        <v>8660</v>
      </c>
      <c r="X16" s="522">
        <v>8450</v>
      </c>
      <c r="Y16" s="534"/>
      <c r="Z16" s="522">
        <v>8640</v>
      </c>
      <c r="AA16" s="522">
        <v>3832</v>
      </c>
      <c r="AB16" s="522">
        <v>4808</v>
      </c>
    </row>
    <row r="17" spans="1:28" x14ac:dyDescent="0.2">
      <c r="A17" s="188">
        <v>18</v>
      </c>
      <c r="B17" s="524">
        <f t="shared" si="0"/>
        <v>16380</v>
      </c>
      <c r="C17" s="524">
        <f t="shared" si="0"/>
        <v>8808</v>
      </c>
      <c r="D17" s="524">
        <f t="shared" si="1"/>
        <v>7572</v>
      </c>
      <c r="E17" s="524"/>
      <c r="F17" s="534">
        <v>279</v>
      </c>
      <c r="G17" s="534">
        <v>154</v>
      </c>
      <c r="H17" s="534">
        <v>125</v>
      </c>
      <c r="I17" s="534"/>
      <c r="J17" s="534">
        <v>566</v>
      </c>
      <c r="K17" s="534">
        <v>318</v>
      </c>
      <c r="L17" s="534">
        <v>248</v>
      </c>
      <c r="M17" s="534"/>
      <c r="N17" s="534">
        <v>1020</v>
      </c>
      <c r="O17" s="534">
        <v>578</v>
      </c>
      <c r="P17" s="534">
        <v>442</v>
      </c>
      <c r="Q17" s="534"/>
      <c r="R17" s="534">
        <v>3300</v>
      </c>
      <c r="S17" s="534">
        <v>1801</v>
      </c>
      <c r="T17" s="534">
        <v>1499</v>
      </c>
      <c r="U17" s="534"/>
      <c r="V17" s="534">
        <v>6637</v>
      </c>
      <c r="W17" s="534">
        <v>3666</v>
      </c>
      <c r="X17" s="534">
        <v>2971</v>
      </c>
      <c r="Y17" s="534"/>
      <c r="Z17" s="534">
        <v>4578</v>
      </c>
      <c r="AA17" s="534">
        <v>2291</v>
      </c>
      <c r="AB17" s="534">
        <v>2287</v>
      </c>
    </row>
    <row r="18" spans="1:28" x14ac:dyDescent="0.2">
      <c r="A18" s="188">
        <v>19</v>
      </c>
      <c r="B18" s="524">
        <f t="shared" si="0"/>
        <v>8550</v>
      </c>
      <c r="C18" s="524">
        <f t="shared" si="0"/>
        <v>4493</v>
      </c>
      <c r="D18" s="524">
        <f t="shared" si="1"/>
        <v>4057</v>
      </c>
      <c r="E18" s="524"/>
      <c r="F18" s="534">
        <v>358</v>
      </c>
      <c r="G18" s="534">
        <v>190</v>
      </c>
      <c r="H18" s="534">
        <v>168</v>
      </c>
      <c r="I18" s="534"/>
      <c r="J18" s="534">
        <v>507</v>
      </c>
      <c r="K18" s="534">
        <v>263</v>
      </c>
      <c r="L18" s="534">
        <v>244</v>
      </c>
      <c r="M18" s="534"/>
      <c r="N18" s="534">
        <v>769</v>
      </c>
      <c r="O18" s="534">
        <v>409</v>
      </c>
      <c r="P18" s="534">
        <v>360</v>
      </c>
      <c r="Q18" s="534"/>
      <c r="R18" s="534">
        <v>2303</v>
      </c>
      <c r="S18" s="534">
        <v>1139</v>
      </c>
      <c r="T18" s="534">
        <v>1164</v>
      </c>
      <c r="U18" s="534"/>
      <c r="V18" s="534">
        <v>3315</v>
      </c>
      <c r="W18" s="534">
        <v>1792</v>
      </c>
      <c r="X18" s="534">
        <v>1523</v>
      </c>
      <c r="Y18" s="534"/>
      <c r="Z18" s="534">
        <v>1298</v>
      </c>
      <c r="AA18" s="534">
        <v>700</v>
      </c>
      <c r="AB18" s="534">
        <v>598</v>
      </c>
    </row>
    <row r="19" spans="1:28" x14ac:dyDescent="0.2">
      <c r="A19" s="188">
        <v>20</v>
      </c>
      <c r="B19" s="524">
        <f t="shared" si="0"/>
        <v>6187</v>
      </c>
      <c r="C19" s="524">
        <f t="shared" si="0"/>
        <v>2962</v>
      </c>
      <c r="D19" s="524">
        <f t="shared" si="1"/>
        <v>3225</v>
      </c>
      <c r="E19" s="524"/>
      <c r="F19" s="534">
        <v>334</v>
      </c>
      <c r="G19" s="534">
        <v>176</v>
      </c>
      <c r="H19" s="534">
        <v>158</v>
      </c>
      <c r="I19" s="534"/>
      <c r="J19" s="534">
        <v>486</v>
      </c>
      <c r="K19" s="534">
        <v>243</v>
      </c>
      <c r="L19" s="534">
        <v>243</v>
      </c>
      <c r="M19" s="534"/>
      <c r="N19" s="534">
        <v>646</v>
      </c>
      <c r="O19" s="534">
        <v>319</v>
      </c>
      <c r="P19" s="534">
        <v>327</v>
      </c>
      <c r="Q19" s="534"/>
      <c r="R19" s="534">
        <v>1937</v>
      </c>
      <c r="S19" s="534">
        <v>899</v>
      </c>
      <c r="T19" s="534">
        <v>1038</v>
      </c>
      <c r="U19" s="534"/>
      <c r="V19" s="534">
        <v>2103</v>
      </c>
      <c r="W19" s="534">
        <v>1007</v>
      </c>
      <c r="X19" s="534">
        <v>1096</v>
      </c>
      <c r="Y19" s="534"/>
      <c r="Z19" s="534">
        <v>681</v>
      </c>
      <c r="AA19" s="534">
        <v>318</v>
      </c>
      <c r="AB19" s="534">
        <v>363</v>
      </c>
    </row>
    <row r="20" spans="1:28" x14ac:dyDescent="0.2">
      <c r="A20" s="188">
        <v>21</v>
      </c>
      <c r="B20" s="524">
        <f t="shared" si="0"/>
        <v>5137</v>
      </c>
      <c r="C20" s="524">
        <f t="shared" si="0"/>
        <v>2375</v>
      </c>
      <c r="D20" s="524">
        <f t="shared" si="1"/>
        <v>2762</v>
      </c>
      <c r="E20" s="524"/>
      <c r="F20" s="534">
        <v>311</v>
      </c>
      <c r="G20" s="534">
        <v>162</v>
      </c>
      <c r="H20" s="534">
        <v>149</v>
      </c>
      <c r="I20" s="534"/>
      <c r="J20" s="534">
        <v>468</v>
      </c>
      <c r="K20" s="534">
        <v>230</v>
      </c>
      <c r="L20" s="534">
        <v>238</v>
      </c>
      <c r="M20" s="534"/>
      <c r="N20" s="534">
        <v>560</v>
      </c>
      <c r="O20" s="534">
        <v>296</v>
      </c>
      <c r="P20" s="534">
        <v>264</v>
      </c>
      <c r="Q20" s="534"/>
      <c r="R20" s="534">
        <v>1650</v>
      </c>
      <c r="S20" s="534">
        <v>747</v>
      </c>
      <c r="T20" s="534">
        <v>903</v>
      </c>
      <c r="U20" s="534"/>
      <c r="V20" s="534">
        <v>1615</v>
      </c>
      <c r="W20" s="534">
        <v>744</v>
      </c>
      <c r="X20" s="534">
        <v>871</v>
      </c>
      <c r="Y20" s="534"/>
      <c r="Z20" s="534">
        <v>533</v>
      </c>
      <c r="AA20" s="534">
        <v>196</v>
      </c>
      <c r="AB20" s="534">
        <v>337</v>
      </c>
    </row>
    <row r="21" spans="1:28" x14ac:dyDescent="0.2">
      <c r="A21" s="188">
        <v>22</v>
      </c>
      <c r="B21" s="524">
        <f t="shared" si="0"/>
        <v>4043</v>
      </c>
      <c r="C21" s="524">
        <f t="shared" si="0"/>
        <v>1766</v>
      </c>
      <c r="D21" s="524">
        <f t="shared" si="1"/>
        <v>2277</v>
      </c>
      <c r="E21" s="538"/>
      <c r="F21" s="522">
        <v>267</v>
      </c>
      <c r="G21" s="522">
        <v>128</v>
      </c>
      <c r="H21" s="522">
        <v>139</v>
      </c>
      <c r="I21" s="541"/>
      <c r="J21" s="522">
        <v>370</v>
      </c>
      <c r="K21" s="522">
        <v>190</v>
      </c>
      <c r="L21" s="522">
        <v>180</v>
      </c>
      <c r="M21" s="541"/>
      <c r="N21" s="522">
        <v>434</v>
      </c>
      <c r="O21" s="522">
        <v>232</v>
      </c>
      <c r="P21" s="522">
        <v>202</v>
      </c>
      <c r="Q21" s="541"/>
      <c r="R21" s="522">
        <v>1306</v>
      </c>
      <c r="S21" s="522">
        <v>565</v>
      </c>
      <c r="T21" s="522">
        <v>741</v>
      </c>
      <c r="U21" s="541"/>
      <c r="V21" s="522">
        <v>1286</v>
      </c>
      <c r="W21" s="522">
        <v>511</v>
      </c>
      <c r="X21" s="522">
        <v>775</v>
      </c>
      <c r="Y21" s="541"/>
      <c r="Z21" s="522">
        <v>380</v>
      </c>
      <c r="AA21" s="522">
        <v>140</v>
      </c>
      <c r="AB21" s="522">
        <v>240</v>
      </c>
    </row>
    <row r="22" spans="1:28" x14ac:dyDescent="0.2">
      <c r="A22" s="188">
        <v>23</v>
      </c>
      <c r="B22" s="524">
        <f t="shared" si="0"/>
        <v>3771</v>
      </c>
      <c r="C22" s="524">
        <f t="shared" si="0"/>
        <v>1628</v>
      </c>
      <c r="D22" s="524">
        <f t="shared" si="1"/>
        <v>2143</v>
      </c>
      <c r="E22" s="524"/>
      <c r="F22" s="534">
        <v>288</v>
      </c>
      <c r="G22" s="534">
        <v>139</v>
      </c>
      <c r="H22" s="534">
        <v>149</v>
      </c>
      <c r="I22" s="534"/>
      <c r="J22" s="534">
        <v>377</v>
      </c>
      <c r="K22" s="534">
        <v>163</v>
      </c>
      <c r="L22" s="534">
        <v>214</v>
      </c>
      <c r="M22" s="534"/>
      <c r="N22" s="534">
        <v>400</v>
      </c>
      <c r="O22" s="534">
        <v>183</v>
      </c>
      <c r="P22" s="534">
        <v>217</v>
      </c>
      <c r="Q22" s="534"/>
      <c r="R22" s="534">
        <v>1253</v>
      </c>
      <c r="S22" s="534">
        <v>552</v>
      </c>
      <c r="T22" s="534">
        <v>701</v>
      </c>
      <c r="U22" s="534"/>
      <c r="V22" s="534">
        <v>1122</v>
      </c>
      <c r="W22" s="534">
        <v>480</v>
      </c>
      <c r="X22" s="534">
        <v>642</v>
      </c>
      <c r="Y22" s="534"/>
      <c r="Z22" s="534">
        <v>331</v>
      </c>
      <c r="AA22" s="534">
        <v>111</v>
      </c>
      <c r="AB22" s="534">
        <v>220</v>
      </c>
    </row>
    <row r="23" spans="1:28" x14ac:dyDescent="0.2">
      <c r="A23" s="188">
        <v>24</v>
      </c>
      <c r="B23" s="524">
        <f t="shared" si="0"/>
        <v>3359</v>
      </c>
      <c r="C23" s="524">
        <f t="shared" si="0"/>
        <v>1535</v>
      </c>
      <c r="D23" s="524">
        <f t="shared" si="1"/>
        <v>1824</v>
      </c>
      <c r="E23" s="524"/>
      <c r="F23" s="534">
        <v>244</v>
      </c>
      <c r="G23" s="534">
        <v>122</v>
      </c>
      <c r="H23" s="534">
        <v>122</v>
      </c>
      <c r="I23" s="534"/>
      <c r="J23" s="534">
        <v>363</v>
      </c>
      <c r="K23" s="534">
        <v>188</v>
      </c>
      <c r="L23" s="534">
        <v>175</v>
      </c>
      <c r="M23" s="534"/>
      <c r="N23" s="534">
        <v>408</v>
      </c>
      <c r="O23" s="534">
        <v>221</v>
      </c>
      <c r="P23" s="534">
        <v>187</v>
      </c>
      <c r="Q23" s="534"/>
      <c r="R23" s="534">
        <v>1085</v>
      </c>
      <c r="S23" s="534">
        <v>450</v>
      </c>
      <c r="T23" s="534">
        <v>635</v>
      </c>
      <c r="U23" s="534"/>
      <c r="V23" s="534">
        <v>955</v>
      </c>
      <c r="W23" s="534">
        <v>437</v>
      </c>
      <c r="X23" s="534">
        <v>518</v>
      </c>
      <c r="Y23" s="534"/>
      <c r="Z23" s="534">
        <v>304</v>
      </c>
      <c r="AA23" s="534">
        <v>117</v>
      </c>
      <c r="AB23" s="534">
        <v>187</v>
      </c>
    </row>
    <row r="24" spans="1:28" x14ac:dyDescent="0.2">
      <c r="A24" s="165" t="s">
        <v>236</v>
      </c>
      <c r="B24" s="524">
        <f t="shared" si="0"/>
        <v>11969</v>
      </c>
      <c r="C24" s="524">
        <f t="shared" si="0"/>
        <v>4954</v>
      </c>
      <c r="D24" s="524">
        <f t="shared" si="1"/>
        <v>7015</v>
      </c>
      <c r="E24" s="524"/>
      <c r="F24" s="534">
        <v>1068</v>
      </c>
      <c r="G24" s="534">
        <v>480</v>
      </c>
      <c r="H24" s="534">
        <v>588</v>
      </c>
      <c r="I24" s="534"/>
      <c r="J24" s="534">
        <v>1212</v>
      </c>
      <c r="K24" s="534">
        <v>532</v>
      </c>
      <c r="L24" s="534">
        <v>680</v>
      </c>
      <c r="M24" s="534"/>
      <c r="N24" s="534">
        <v>1488</v>
      </c>
      <c r="O24" s="534">
        <v>707</v>
      </c>
      <c r="P24" s="534">
        <v>781</v>
      </c>
      <c r="Q24" s="534"/>
      <c r="R24" s="534">
        <v>3996</v>
      </c>
      <c r="S24" s="534">
        <v>1619</v>
      </c>
      <c r="T24" s="534">
        <v>2377</v>
      </c>
      <c r="U24" s="534"/>
      <c r="V24" s="534">
        <v>3235</v>
      </c>
      <c r="W24" s="534">
        <v>1293</v>
      </c>
      <c r="X24" s="534">
        <v>1942</v>
      </c>
      <c r="Y24" s="534"/>
      <c r="Z24" s="534">
        <v>970</v>
      </c>
      <c r="AA24" s="534">
        <v>323</v>
      </c>
      <c r="AB24" s="534">
        <v>647</v>
      </c>
    </row>
    <row r="25" spans="1:28" x14ac:dyDescent="0.2">
      <c r="A25" s="165" t="s">
        <v>237</v>
      </c>
      <c r="B25" s="524">
        <f t="shared" si="0"/>
        <v>7801</v>
      </c>
      <c r="C25" s="524">
        <f t="shared" si="0"/>
        <v>2796</v>
      </c>
      <c r="D25" s="524">
        <f t="shared" si="1"/>
        <v>5005</v>
      </c>
      <c r="E25" s="524"/>
      <c r="F25" s="534">
        <v>806</v>
      </c>
      <c r="G25" s="534">
        <v>310</v>
      </c>
      <c r="H25" s="534">
        <v>496</v>
      </c>
      <c r="I25" s="534"/>
      <c r="J25" s="534">
        <v>869</v>
      </c>
      <c r="K25" s="534">
        <v>348</v>
      </c>
      <c r="L25" s="534">
        <v>521</v>
      </c>
      <c r="M25" s="534"/>
      <c r="N25" s="534">
        <v>944</v>
      </c>
      <c r="O25" s="534">
        <v>340</v>
      </c>
      <c r="P25" s="534">
        <v>604</v>
      </c>
      <c r="Q25" s="534"/>
      <c r="R25" s="534">
        <v>2721</v>
      </c>
      <c r="S25" s="534">
        <v>940</v>
      </c>
      <c r="T25" s="534">
        <v>1781</v>
      </c>
      <c r="U25" s="534"/>
      <c r="V25" s="534">
        <v>1917</v>
      </c>
      <c r="W25" s="534">
        <v>688</v>
      </c>
      <c r="X25" s="534">
        <v>1229</v>
      </c>
      <c r="Y25" s="534"/>
      <c r="Z25" s="534">
        <v>544</v>
      </c>
      <c r="AA25" s="534">
        <v>170</v>
      </c>
      <c r="AB25" s="534">
        <v>374</v>
      </c>
    </row>
    <row r="26" spans="1:28" x14ac:dyDescent="0.2">
      <c r="A26" s="165" t="s">
        <v>238</v>
      </c>
      <c r="B26" s="524">
        <f t="shared" si="0"/>
        <v>5011</v>
      </c>
      <c r="C26" s="524">
        <f t="shared" si="0"/>
        <v>1517</v>
      </c>
      <c r="D26" s="524">
        <f t="shared" si="1"/>
        <v>3494</v>
      </c>
      <c r="E26" s="524"/>
      <c r="F26" s="534">
        <v>634</v>
      </c>
      <c r="G26" s="534">
        <v>188</v>
      </c>
      <c r="H26" s="534">
        <v>446</v>
      </c>
      <c r="I26" s="534"/>
      <c r="J26" s="534">
        <v>527</v>
      </c>
      <c r="K26" s="534">
        <v>168</v>
      </c>
      <c r="L26" s="534">
        <v>359</v>
      </c>
      <c r="M26" s="534"/>
      <c r="N26" s="534">
        <v>593</v>
      </c>
      <c r="O26" s="534">
        <v>193</v>
      </c>
      <c r="P26" s="534">
        <v>400</v>
      </c>
      <c r="Q26" s="534"/>
      <c r="R26" s="534">
        <v>1691</v>
      </c>
      <c r="S26" s="534">
        <v>509</v>
      </c>
      <c r="T26" s="534">
        <v>1182</v>
      </c>
      <c r="U26" s="534"/>
      <c r="V26" s="534">
        <v>1231</v>
      </c>
      <c r="W26" s="534">
        <v>379</v>
      </c>
      <c r="X26" s="534">
        <v>852</v>
      </c>
      <c r="Y26" s="534"/>
      <c r="Z26" s="534">
        <v>335</v>
      </c>
      <c r="AA26" s="534">
        <v>80</v>
      </c>
      <c r="AB26" s="534">
        <v>255</v>
      </c>
    </row>
    <row r="27" spans="1:28" x14ac:dyDescent="0.2">
      <c r="A27" s="165" t="s">
        <v>239</v>
      </c>
      <c r="B27" s="524">
        <f t="shared" si="0"/>
        <v>2533</v>
      </c>
      <c r="C27" s="524">
        <f t="shared" si="0"/>
        <v>694</v>
      </c>
      <c r="D27" s="524">
        <f t="shared" si="1"/>
        <v>1839</v>
      </c>
      <c r="E27" s="524"/>
      <c r="F27" s="534">
        <v>353</v>
      </c>
      <c r="G27" s="534">
        <v>106</v>
      </c>
      <c r="H27" s="534">
        <v>247</v>
      </c>
      <c r="I27" s="534"/>
      <c r="J27" s="534">
        <v>299</v>
      </c>
      <c r="K27" s="534">
        <v>83</v>
      </c>
      <c r="L27" s="534">
        <v>216</v>
      </c>
      <c r="M27" s="534"/>
      <c r="N27" s="534">
        <v>286</v>
      </c>
      <c r="O27" s="534">
        <v>83</v>
      </c>
      <c r="P27" s="534">
        <v>203</v>
      </c>
      <c r="Q27" s="534"/>
      <c r="R27" s="534">
        <v>846</v>
      </c>
      <c r="S27" s="534">
        <v>218</v>
      </c>
      <c r="T27" s="534">
        <v>628</v>
      </c>
      <c r="U27" s="534"/>
      <c r="V27" s="534">
        <v>566</v>
      </c>
      <c r="W27" s="534">
        <v>156</v>
      </c>
      <c r="X27" s="534">
        <v>410</v>
      </c>
      <c r="Y27" s="534"/>
      <c r="Z27" s="534">
        <v>183</v>
      </c>
      <c r="AA27" s="534">
        <v>48</v>
      </c>
      <c r="AB27" s="534">
        <v>135</v>
      </c>
    </row>
    <row r="28" spans="1:28" x14ac:dyDescent="0.2">
      <c r="A28" s="165" t="s">
        <v>240</v>
      </c>
      <c r="B28" s="524">
        <f t="shared" si="0"/>
        <v>1126</v>
      </c>
      <c r="C28" s="524">
        <f t="shared" si="0"/>
        <v>308</v>
      </c>
      <c r="D28" s="524">
        <f t="shared" si="1"/>
        <v>818</v>
      </c>
      <c r="E28" s="524"/>
      <c r="F28" s="534">
        <v>145</v>
      </c>
      <c r="G28" s="534">
        <v>45</v>
      </c>
      <c r="H28" s="534">
        <v>100</v>
      </c>
      <c r="I28" s="534"/>
      <c r="J28" s="534">
        <v>164</v>
      </c>
      <c r="K28" s="534">
        <v>38</v>
      </c>
      <c r="L28" s="534">
        <v>126</v>
      </c>
      <c r="M28" s="534"/>
      <c r="N28" s="534">
        <v>131</v>
      </c>
      <c r="O28" s="534">
        <v>39</v>
      </c>
      <c r="P28" s="534">
        <v>92</v>
      </c>
      <c r="Q28" s="534"/>
      <c r="R28" s="534">
        <v>339</v>
      </c>
      <c r="S28" s="534">
        <v>98</v>
      </c>
      <c r="T28" s="534">
        <v>241</v>
      </c>
      <c r="U28" s="534"/>
      <c r="V28" s="534">
        <v>264</v>
      </c>
      <c r="W28" s="534">
        <v>65</v>
      </c>
      <c r="X28" s="534">
        <v>199</v>
      </c>
      <c r="Y28" s="534"/>
      <c r="Z28" s="534">
        <v>83</v>
      </c>
      <c r="AA28" s="534">
        <v>23</v>
      </c>
      <c r="AB28" s="534">
        <v>60</v>
      </c>
    </row>
    <row r="29" spans="1:28" ht="13.5" thickBot="1" x14ac:dyDescent="0.25">
      <c r="A29" s="166" t="s">
        <v>241</v>
      </c>
      <c r="B29" s="520">
        <f t="shared" si="0"/>
        <v>906</v>
      </c>
      <c r="C29" s="520">
        <f t="shared" si="0"/>
        <v>279</v>
      </c>
      <c r="D29" s="520">
        <f t="shared" si="1"/>
        <v>627</v>
      </c>
      <c r="E29" s="520"/>
      <c r="F29" s="535">
        <v>107</v>
      </c>
      <c r="G29" s="535">
        <v>36</v>
      </c>
      <c r="H29" s="535">
        <v>71</v>
      </c>
      <c r="I29" s="535"/>
      <c r="J29" s="535">
        <v>96</v>
      </c>
      <c r="K29" s="535">
        <v>38</v>
      </c>
      <c r="L29" s="535">
        <v>58</v>
      </c>
      <c r="M29" s="535"/>
      <c r="N29" s="535">
        <v>101</v>
      </c>
      <c r="O29" s="535">
        <v>22</v>
      </c>
      <c r="P29" s="535">
        <v>79</v>
      </c>
      <c r="Q29" s="535"/>
      <c r="R29" s="535">
        <v>287</v>
      </c>
      <c r="S29" s="535">
        <v>90</v>
      </c>
      <c r="T29" s="535">
        <v>197</v>
      </c>
      <c r="U29" s="535"/>
      <c r="V29" s="535">
        <v>238</v>
      </c>
      <c r="W29" s="535">
        <v>68</v>
      </c>
      <c r="X29" s="535">
        <v>170</v>
      </c>
      <c r="Y29" s="535"/>
      <c r="Z29" s="535">
        <v>77</v>
      </c>
      <c r="AA29" s="535">
        <v>25</v>
      </c>
      <c r="AB29" s="535">
        <v>52</v>
      </c>
    </row>
    <row r="30" spans="1:28" ht="15" customHeight="1" x14ac:dyDescent="0.2">
      <c r="A30" s="141" t="s">
        <v>267</v>
      </c>
    </row>
    <row r="31" spans="1:28" ht="15" customHeight="1" x14ac:dyDescent="0.2">
      <c r="A31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762" priority="23" operator="equal">
      <formula>0</formula>
    </cfRule>
  </conditionalFormatting>
  <conditionalFormatting sqref="B9:I9">
    <cfRule type="cellIs" dxfId="761" priority="20" operator="equal">
      <formula>0</formula>
    </cfRule>
  </conditionalFormatting>
  <conditionalFormatting sqref="Z9:AB9">
    <cfRule type="cellIs" dxfId="760" priority="1" operator="equal">
      <formula>0</formula>
    </cfRule>
  </conditionalFormatting>
  <conditionalFormatting sqref="J9:L9">
    <cfRule type="cellIs" dxfId="759" priority="5" operator="equal">
      <formula>0</formula>
    </cfRule>
  </conditionalFormatting>
  <conditionalFormatting sqref="N9:P9">
    <cfRule type="cellIs" dxfId="758" priority="4" operator="equal">
      <formula>0</formula>
    </cfRule>
  </conditionalFormatting>
  <conditionalFormatting sqref="R9:T9">
    <cfRule type="cellIs" dxfId="757" priority="3" operator="equal">
      <formula>0</formula>
    </cfRule>
  </conditionalFormatting>
  <conditionalFormatting sqref="V9:X9">
    <cfRule type="cellIs" dxfId="756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0" fitToHeight="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1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930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263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39613</v>
      </c>
      <c r="C9" s="554">
        <f>SUM(C10:C29)</f>
        <v>20038</v>
      </c>
      <c r="D9" s="554">
        <f>SUM(D10:D29)</f>
        <v>19575</v>
      </c>
      <c r="E9" s="554"/>
      <c r="F9" s="554">
        <f>SUM(F10:F29)</f>
        <v>7967</v>
      </c>
      <c r="G9" s="554">
        <f>SUM(G10:G29)</f>
        <v>4028</v>
      </c>
      <c r="H9" s="554">
        <f>SUM(H10:H29)</f>
        <v>3939</v>
      </c>
      <c r="I9" s="554"/>
      <c r="J9" s="554">
        <f>SUM(J10:J29)</f>
        <v>7639</v>
      </c>
      <c r="K9" s="554">
        <f>SUM(K10:K29)</f>
        <v>3871</v>
      </c>
      <c r="L9" s="554">
        <f>SUM(L10:L29)</f>
        <v>3768</v>
      </c>
      <c r="M9" s="554"/>
      <c r="N9" s="554">
        <f>SUM(N10:N29)</f>
        <v>7520</v>
      </c>
      <c r="O9" s="554">
        <f>SUM(O10:O29)</f>
        <v>3819</v>
      </c>
      <c r="P9" s="554">
        <f>SUM(P10:P29)</f>
        <v>3701</v>
      </c>
      <c r="Q9" s="554"/>
      <c r="R9" s="554">
        <f>SUM(R10:R29)</f>
        <v>7658</v>
      </c>
      <c r="S9" s="554">
        <f>SUM(S10:S29)</f>
        <v>3896</v>
      </c>
      <c r="T9" s="554">
        <f>SUM(T10:T29)</f>
        <v>3762</v>
      </c>
      <c r="U9" s="554"/>
      <c r="V9" s="554">
        <f>SUM(V10:V29)</f>
        <v>7532</v>
      </c>
      <c r="W9" s="554">
        <f>SUM(W10:W29)</f>
        <v>3767</v>
      </c>
      <c r="X9" s="554">
        <f>SUM(X10:X29)</f>
        <v>3765</v>
      </c>
      <c r="Y9" s="554"/>
      <c r="Z9" s="554">
        <f>SUM(Z10:Z29)</f>
        <v>1297</v>
      </c>
      <c r="AA9" s="554">
        <f>SUM(AA10:AA29)</f>
        <v>657</v>
      </c>
      <c r="AB9" s="554">
        <f>SUM(AB10:AB29)</f>
        <v>640</v>
      </c>
    </row>
    <row r="10" spans="1:29" x14ac:dyDescent="0.2">
      <c r="A10" s="188">
        <v>11</v>
      </c>
      <c r="B10" s="524">
        <f t="shared" ref="B10:C29" si="0">+F10+J10+N10+R10+V10+Z10</f>
        <v>28</v>
      </c>
      <c r="C10" s="524">
        <f t="shared" si="0"/>
        <v>11</v>
      </c>
      <c r="D10" s="524">
        <f t="shared" ref="D10:D29" si="1">+B10-C10</f>
        <v>17</v>
      </c>
      <c r="E10" s="516"/>
      <c r="F10" s="522">
        <v>28</v>
      </c>
      <c r="G10" s="522">
        <v>11</v>
      </c>
      <c r="H10" s="522">
        <v>17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5172</v>
      </c>
      <c r="C11" s="524">
        <f t="shared" si="0"/>
        <v>2544</v>
      </c>
      <c r="D11" s="524">
        <f t="shared" si="1"/>
        <v>2628</v>
      </c>
      <c r="E11" s="538"/>
      <c r="F11" s="541">
        <v>5147</v>
      </c>
      <c r="G11" s="541">
        <v>2538</v>
      </c>
      <c r="H11" s="541">
        <v>2609</v>
      </c>
      <c r="I11" s="541"/>
      <c r="J11" s="541">
        <v>25</v>
      </c>
      <c r="K11" s="541">
        <v>6</v>
      </c>
      <c r="L11" s="541">
        <v>19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7505</v>
      </c>
      <c r="C12" s="524">
        <f t="shared" si="0"/>
        <v>3706</v>
      </c>
      <c r="D12" s="524">
        <f t="shared" si="1"/>
        <v>3799</v>
      </c>
      <c r="E12" s="538"/>
      <c r="F12" s="522">
        <v>2584</v>
      </c>
      <c r="G12" s="522">
        <v>1337</v>
      </c>
      <c r="H12" s="522">
        <v>1247</v>
      </c>
      <c r="I12" s="541"/>
      <c r="J12" s="522">
        <v>4907</v>
      </c>
      <c r="K12" s="522">
        <v>2363</v>
      </c>
      <c r="L12" s="522">
        <v>2544</v>
      </c>
      <c r="M12" s="541"/>
      <c r="N12" s="522">
        <v>14</v>
      </c>
      <c r="O12" s="522">
        <v>6</v>
      </c>
      <c r="P12" s="522">
        <v>8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7462</v>
      </c>
      <c r="C13" s="524">
        <f t="shared" si="0"/>
        <v>3850</v>
      </c>
      <c r="D13" s="524">
        <f t="shared" si="1"/>
        <v>3612</v>
      </c>
      <c r="E13" s="537"/>
      <c r="F13" s="522">
        <v>150</v>
      </c>
      <c r="G13" s="522">
        <v>109</v>
      </c>
      <c r="H13" s="522">
        <v>41</v>
      </c>
      <c r="I13" s="522"/>
      <c r="J13" s="522">
        <v>2441</v>
      </c>
      <c r="K13" s="522">
        <v>1329</v>
      </c>
      <c r="L13" s="522">
        <v>1112</v>
      </c>
      <c r="M13" s="522"/>
      <c r="N13" s="522">
        <v>4840</v>
      </c>
      <c r="O13" s="522">
        <v>2403</v>
      </c>
      <c r="P13" s="522">
        <v>2437</v>
      </c>
      <c r="Q13" s="522"/>
      <c r="R13" s="522">
        <v>31</v>
      </c>
      <c r="S13" s="522">
        <v>9</v>
      </c>
      <c r="T13" s="522">
        <v>22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7326</v>
      </c>
      <c r="C14" s="524">
        <f t="shared" si="0"/>
        <v>3674</v>
      </c>
      <c r="D14" s="524">
        <f t="shared" si="1"/>
        <v>3652</v>
      </c>
      <c r="E14" s="538"/>
      <c r="F14" s="541">
        <v>30</v>
      </c>
      <c r="G14" s="541">
        <v>22</v>
      </c>
      <c r="H14" s="541">
        <v>8</v>
      </c>
      <c r="I14" s="541"/>
      <c r="J14" s="541">
        <v>202</v>
      </c>
      <c r="K14" s="541">
        <v>133</v>
      </c>
      <c r="L14" s="541">
        <v>69</v>
      </c>
      <c r="M14" s="541"/>
      <c r="N14" s="541">
        <v>2404</v>
      </c>
      <c r="O14" s="541">
        <v>1246</v>
      </c>
      <c r="P14" s="541">
        <v>1158</v>
      </c>
      <c r="Q14" s="541"/>
      <c r="R14" s="541">
        <v>4649</v>
      </c>
      <c r="S14" s="541">
        <v>2261</v>
      </c>
      <c r="T14" s="541">
        <v>2388</v>
      </c>
      <c r="U14" s="541"/>
      <c r="V14" s="541">
        <v>41</v>
      </c>
      <c r="W14" s="541">
        <v>12</v>
      </c>
      <c r="X14" s="541">
        <v>29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7012</v>
      </c>
      <c r="C15" s="524">
        <f t="shared" si="0"/>
        <v>3487</v>
      </c>
      <c r="D15" s="524">
        <f t="shared" si="1"/>
        <v>3525</v>
      </c>
      <c r="E15" s="538"/>
      <c r="F15" s="541">
        <v>11</v>
      </c>
      <c r="G15" s="541">
        <v>7</v>
      </c>
      <c r="H15" s="541">
        <v>4</v>
      </c>
      <c r="I15" s="541"/>
      <c r="J15" s="541">
        <v>38</v>
      </c>
      <c r="K15" s="541">
        <v>27</v>
      </c>
      <c r="L15" s="541">
        <v>11</v>
      </c>
      <c r="M15" s="541"/>
      <c r="N15" s="541">
        <v>196</v>
      </c>
      <c r="O15" s="541">
        <v>121</v>
      </c>
      <c r="P15" s="541">
        <v>75</v>
      </c>
      <c r="Q15" s="541"/>
      <c r="R15" s="541">
        <v>2364</v>
      </c>
      <c r="S15" s="541">
        <v>1237</v>
      </c>
      <c r="T15" s="541">
        <v>1127</v>
      </c>
      <c r="U15" s="541"/>
      <c r="V15" s="541">
        <v>4400</v>
      </c>
      <c r="W15" s="541">
        <v>2093</v>
      </c>
      <c r="X15" s="541">
        <v>2307</v>
      </c>
      <c r="Y15" s="541"/>
      <c r="Z15" s="541">
        <v>3</v>
      </c>
      <c r="AA15" s="541">
        <v>2</v>
      </c>
      <c r="AB15" s="541">
        <v>1</v>
      </c>
    </row>
    <row r="16" spans="1:29" x14ac:dyDescent="0.2">
      <c r="A16" s="188">
        <v>17</v>
      </c>
      <c r="B16" s="524">
        <f t="shared" si="0"/>
        <v>3266</v>
      </c>
      <c r="C16" s="524">
        <f t="shared" si="0"/>
        <v>1738</v>
      </c>
      <c r="D16" s="524">
        <f t="shared" si="1"/>
        <v>1528</v>
      </c>
      <c r="E16" s="524"/>
      <c r="F16" s="522">
        <v>6</v>
      </c>
      <c r="G16" s="522">
        <v>1</v>
      </c>
      <c r="H16" s="522">
        <v>5</v>
      </c>
      <c r="I16" s="534"/>
      <c r="J16" s="522">
        <v>13</v>
      </c>
      <c r="K16" s="522">
        <v>8</v>
      </c>
      <c r="L16" s="522">
        <v>5</v>
      </c>
      <c r="M16" s="534"/>
      <c r="N16" s="522">
        <v>30</v>
      </c>
      <c r="O16" s="522">
        <v>23</v>
      </c>
      <c r="P16" s="522">
        <v>7</v>
      </c>
      <c r="Q16" s="534"/>
      <c r="R16" s="522">
        <v>261</v>
      </c>
      <c r="S16" s="522">
        <v>166</v>
      </c>
      <c r="T16" s="522">
        <v>95</v>
      </c>
      <c r="U16" s="534"/>
      <c r="V16" s="522">
        <v>2436</v>
      </c>
      <c r="W16" s="522">
        <v>1280</v>
      </c>
      <c r="X16" s="522">
        <v>1156</v>
      </c>
      <c r="Y16" s="534"/>
      <c r="Z16" s="522">
        <v>520</v>
      </c>
      <c r="AA16" s="522">
        <v>260</v>
      </c>
      <c r="AB16" s="522">
        <v>260</v>
      </c>
    </row>
    <row r="17" spans="1:28" x14ac:dyDescent="0.2">
      <c r="A17" s="188">
        <v>18</v>
      </c>
      <c r="B17" s="524">
        <f t="shared" si="0"/>
        <v>960</v>
      </c>
      <c r="C17" s="524">
        <f t="shared" si="0"/>
        <v>533</v>
      </c>
      <c r="D17" s="524">
        <f t="shared" si="1"/>
        <v>427</v>
      </c>
      <c r="E17" s="524"/>
      <c r="F17" s="534">
        <v>3</v>
      </c>
      <c r="G17" s="534">
        <v>1</v>
      </c>
      <c r="H17" s="534">
        <v>2</v>
      </c>
      <c r="I17" s="534"/>
      <c r="J17" s="534">
        <v>2</v>
      </c>
      <c r="K17" s="534">
        <v>1</v>
      </c>
      <c r="L17" s="534">
        <v>1</v>
      </c>
      <c r="M17" s="534"/>
      <c r="N17" s="534">
        <v>17</v>
      </c>
      <c r="O17" s="534">
        <v>12</v>
      </c>
      <c r="P17" s="534">
        <v>5</v>
      </c>
      <c r="Q17" s="534"/>
      <c r="R17" s="534">
        <v>87</v>
      </c>
      <c r="S17" s="534">
        <v>60</v>
      </c>
      <c r="T17" s="534">
        <v>27</v>
      </c>
      <c r="U17" s="534"/>
      <c r="V17" s="534">
        <v>352</v>
      </c>
      <c r="W17" s="534">
        <v>212</v>
      </c>
      <c r="X17" s="534">
        <v>140</v>
      </c>
      <c r="Y17" s="534"/>
      <c r="Z17" s="534">
        <v>499</v>
      </c>
      <c r="AA17" s="534">
        <v>247</v>
      </c>
      <c r="AB17" s="534">
        <v>252</v>
      </c>
    </row>
    <row r="18" spans="1:28" x14ac:dyDescent="0.2">
      <c r="A18" s="188">
        <v>19</v>
      </c>
      <c r="B18" s="524">
        <f t="shared" si="0"/>
        <v>227</v>
      </c>
      <c r="C18" s="524">
        <f t="shared" si="0"/>
        <v>130</v>
      </c>
      <c r="D18" s="524">
        <f t="shared" si="1"/>
        <v>97</v>
      </c>
      <c r="E18" s="524"/>
      <c r="F18" s="534">
        <v>0</v>
      </c>
      <c r="G18" s="534">
        <v>0</v>
      </c>
      <c r="H18" s="534">
        <v>0</v>
      </c>
      <c r="I18" s="534"/>
      <c r="J18" s="534">
        <v>4</v>
      </c>
      <c r="K18" s="534">
        <v>2</v>
      </c>
      <c r="L18" s="534">
        <v>2</v>
      </c>
      <c r="M18" s="534"/>
      <c r="N18" s="534">
        <v>4</v>
      </c>
      <c r="O18" s="534">
        <v>1</v>
      </c>
      <c r="P18" s="534">
        <v>3</v>
      </c>
      <c r="Q18" s="534"/>
      <c r="R18" s="534">
        <v>45</v>
      </c>
      <c r="S18" s="534">
        <v>29</v>
      </c>
      <c r="T18" s="534">
        <v>16</v>
      </c>
      <c r="U18" s="534"/>
      <c r="V18" s="534">
        <v>77</v>
      </c>
      <c r="W18" s="534">
        <v>44</v>
      </c>
      <c r="X18" s="534">
        <v>33</v>
      </c>
      <c r="Y18" s="534"/>
      <c r="Z18" s="534">
        <v>97</v>
      </c>
      <c r="AA18" s="534">
        <v>54</v>
      </c>
      <c r="AB18" s="534">
        <v>43</v>
      </c>
    </row>
    <row r="19" spans="1:28" x14ac:dyDescent="0.2">
      <c r="A19" s="188">
        <v>20</v>
      </c>
      <c r="B19" s="524">
        <f t="shared" si="0"/>
        <v>122</v>
      </c>
      <c r="C19" s="524">
        <f t="shared" si="0"/>
        <v>74</v>
      </c>
      <c r="D19" s="524">
        <f t="shared" si="1"/>
        <v>48</v>
      </c>
      <c r="E19" s="524"/>
      <c r="F19" s="534">
        <v>1</v>
      </c>
      <c r="G19" s="534">
        <v>0</v>
      </c>
      <c r="H19" s="534">
        <v>1</v>
      </c>
      <c r="I19" s="534"/>
      <c r="J19" s="534">
        <v>0</v>
      </c>
      <c r="K19" s="534">
        <v>0</v>
      </c>
      <c r="L19" s="534">
        <v>0</v>
      </c>
      <c r="M19" s="534"/>
      <c r="N19" s="534">
        <v>7</v>
      </c>
      <c r="O19" s="534">
        <v>3</v>
      </c>
      <c r="P19" s="534">
        <v>4</v>
      </c>
      <c r="Q19" s="534"/>
      <c r="R19" s="534">
        <v>29</v>
      </c>
      <c r="S19" s="534">
        <v>18</v>
      </c>
      <c r="T19" s="534">
        <v>11</v>
      </c>
      <c r="U19" s="534"/>
      <c r="V19" s="534">
        <v>54</v>
      </c>
      <c r="W19" s="534">
        <v>34</v>
      </c>
      <c r="X19" s="534">
        <v>20</v>
      </c>
      <c r="Y19" s="534"/>
      <c r="Z19" s="534">
        <v>31</v>
      </c>
      <c r="AA19" s="534">
        <v>19</v>
      </c>
      <c r="AB19" s="534">
        <v>12</v>
      </c>
    </row>
    <row r="20" spans="1:28" x14ac:dyDescent="0.2">
      <c r="A20" s="188">
        <v>21</v>
      </c>
      <c r="B20" s="524">
        <f t="shared" si="0"/>
        <v>85</v>
      </c>
      <c r="C20" s="524">
        <f t="shared" si="0"/>
        <v>48</v>
      </c>
      <c r="D20" s="524">
        <f t="shared" si="1"/>
        <v>37</v>
      </c>
      <c r="E20" s="524"/>
      <c r="F20" s="534">
        <v>1</v>
      </c>
      <c r="G20" s="534">
        <v>0</v>
      </c>
      <c r="H20" s="534">
        <v>1</v>
      </c>
      <c r="I20" s="534"/>
      <c r="J20" s="534">
        <v>1</v>
      </c>
      <c r="K20" s="534">
        <v>0</v>
      </c>
      <c r="L20" s="534">
        <v>1</v>
      </c>
      <c r="M20" s="534"/>
      <c r="N20" s="534">
        <v>0</v>
      </c>
      <c r="O20" s="534">
        <v>0</v>
      </c>
      <c r="P20" s="534">
        <v>0</v>
      </c>
      <c r="Q20" s="534"/>
      <c r="R20" s="534">
        <v>32</v>
      </c>
      <c r="S20" s="534">
        <v>22</v>
      </c>
      <c r="T20" s="534">
        <v>10</v>
      </c>
      <c r="U20" s="534"/>
      <c r="V20" s="534">
        <v>32</v>
      </c>
      <c r="W20" s="534">
        <v>17</v>
      </c>
      <c r="X20" s="534">
        <v>15</v>
      </c>
      <c r="Y20" s="534"/>
      <c r="Z20" s="534">
        <v>19</v>
      </c>
      <c r="AA20" s="534">
        <v>9</v>
      </c>
      <c r="AB20" s="534">
        <v>10</v>
      </c>
    </row>
    <row r="21" spans="1:28" x14ac:dyDescent="0.2">
      <c r="A21" s="188">
        <v>22</v>
      </c>
      <c r="B21" s="524">
        <f t="shared" si="0"/>
        <v>48</v>
      </c>
      <c r="C21" s="524">
        <f t="shared" si="0"/>
        <v>21</v>
      </c>
      <c r="D21" s="524">
        <f t="shared" si="1"/>
        <v>27</v>
      </c>
      <c r="E21" s="538"/>
      <c r="F21" s="522">
        <v>0</v>
      </c>
      <c r="G21" s="522">
        <v>0</v>
      </c>
      <c r="H21" s="522">
        <v>0</v>
      </c>
      <c r="I21" s="541"/>
      <c r="J21" s="522">
        <v>1</v>
      </c>
      <c r="K21" s="522">
        <v>0</v>
      </c>
      <c r="L21" s="522">
        <v>1</v>
      </c>
      <c r="M21" s="541"/>
      <c r="N21" s="522">
        <v>2</v>
      </c>
      <c r="O21" s="522">
        <v>1</v>
      </c>
      <c r="P21" s="522">
        <v>1</v>
      </c>
      <c r="Q21" s="541"/>
      <c r="R21" s="522">
        <v>11</v>
      </c>
      <c r="S21" s="522">
        <v>4</v>
      </c>
      <c r="T21" s="522">
        <v>7</v>
      </c>
      <c r="U21" s="541"/>
      <c r="V21" s="522">
        <v>17</v>
      </c>
      <c r="W21" s="522">
        <v>7</v>
      </c>
      <c r="X21" s="522">
        <v>10</v>
      </c>
      <c r="Y21" s="541"/>
      <c r="Z21" s="522">
        <v>17</v>
      </c>
      <c r="AA21" s="522">
        <v>9</v>
      </c>
      <c r="AB21" s="522">
        <v>8</v>
      </c>
    </row>
    <row r="22" spans="1:28" x14ac:dyDescent="0.2">
      <c r="A22" s="188">
        <v>23</v>
      </c>
      <c r="B22" s="524">
        <f t="shared" si="0"/>
        <v>50</v>
      </c>
      <c r="C22" s="524">
        <f t="shared" si="0"/>
        <v>23</v>
      </c>
      <c r="D22" s="524">
        <f t="shared" si="1"/>
        <v>27</v>
      </c>
      <c r="E22" s="524"/>
      <c r="F22" s="534">
        <v>1</v>
      </c>
      <c r="G22" s="534">
        <v>0</v>
      </c>
      <c r="H22" s="534">
        <v>1</v>
      </c>
      <c r="I22" s="534"/>
      <c r="J22" s="534">
        <v>0</v>
      </c>
      <c r="K22" s="534">
        <v>0</v>
      </c>
      <c r="L22" s="534">
        <v>0</v>
      </c>
      <c r="M22" s="534"/>
      <c r="N22" s="534">
        <v>1</v>
      </c>
      <c r="O22" s="534">
        <v>1</v>
      </c>
      <c r="P22" s="534">
        <v>0</v>
      </c>
      <c r="Q22" s="534"/>
      <c r="R22" s="534">
        <v>13</v>
      </c>
      <c r="S22" s="534">
        <v>7</v>
      </c>
      <c r="T22" s="534">
        <v>6</v>
      </c>
      <c r="U22" s="534"/>
      <c r="V22" s="534">
        <v>19</v>
      </c>
      <c r="W22" s="534">
        <v>10</v>
      </c>
      <c r="X22" s="534">
        <v>9</v>
      </c>
      <c r="Y22" s="534"/>
      <c r="Z22" s="534">
        <v>16</v>
      </c>
      <c r="AA22" s="534">
        <v>5</v>
      </c>
      <c r="AB22" s="534">
        <v>11</v>
      </c>
    </row>
    <row r="23" spans="1:28" x14ac:dyDescent="0.2">
      <c r="A23" s="188">
        <v>24</v>
      </c>
      <c r="B23" s="524">
        <f t="shared" si="0"/>
        <v>44</v>
      </c>
      <c r="C23" s="524">
        <f t="shared" si="0"/>
        <v>20</v>
      </c>
      <c r="D23" s="524">
        <f t="shared" si="1"/>
        <v>24</v>
      </c>
      <c r="E23" s="524"/>
      <c r="F23" s="534">
        <v>0</v>
      </c>
      <c r="G23" s="534">
        <v>0</v>
      </c>
      <c r="H23" s="534">
        <v>0</v>
      </c>
      <c r="I23" s="534"/>
      <c r="J23" s="534">
        <v>0</v>
      </c>
      <c r="K23" s="534">
        <v>0</v>
      </c>
      <c r="L23" s="534">
        <v>0</v>
      </c>
      <c r="M23" s="534"/>
      <c r="N23" s="534">
        <v>1</v>
      </c>
      <c r="O23" s="534">
        <v>0</v>
      </c>
      <c r="P23" s="534">
        <v>1</v>
      </c>
      <c r="Q23" s="534"/>
      <c r="R23" s="534">
        <v>13</v>
      </c>
      <c r="S23" s="534">
        <v>4</v>
      </c>
      <c r="T23" s="534">
        <v>9</v>
      </c>
      <c r="U23" s="534"/>
      <c r="V23" s="534">
        <v>13</v>
      </c>
      <c r="W23" s="534">
        <v>7</v>
      </c>
      <c r="X23" s="534">
        <v>6</v>
      </c>
      <c r="Y23" s="534"/>
      <c r="Z23" s="534">
        <v>17</v>
      </c>
      <c r="AA23" s="534">
        <v>9</v>
      </c>
      <c r="AB23" s="534">
        <v>8</v>
      </c>
    </row>
    <row r="24" spans="1:28" x14ac:dyDescent="0.2">
      <c r="A24" s="165" t="s">
        <v>236</v>
      </c>
      <c r="B24" s="524">
        <f t="shared" si="0"/>
        <v>128</v>
      </c>
      <c r="C24" s="524">
        <f t="shared" si="0"/>
        <v>77</v>
      </c>
      <c r="D24" s="524">
        <f t="shared" si="1"/>
        <v>51</v>
      </c>
      <c r="E24" s="524"/>
      <c r="F24" s="534">
        <v>3</v>
      </c>
      <c r="G24" s="534">
        <v>1</v>
      </c>
      <c r="H24" s="534">
        <v>2</v>
      </c>
      <c r="I24" s="534"/>
      <c r="J24" s="534">
        <v>3</v>
      </c>
      <c r="K24" s="534">
        <v>2</v>
      </c>
      <c r="L24" s="534">
        <v>1</v>
      </c>
      <c r="M24" s="534"/>
      <c r="N24" s="534">
        <v>1</v>
      </c>
      <c r="O24" s="534">
        <v>0</v>
      </c>
      <c r="P24" s="534">
        <v>1</v>
      </c>
      <c r="Q24" s="534"/>
      <c r="R24" s="534">
        <v>44</v>
      </c>
      <c r="S24" s="534">
        <v>31</v>
      </c>
      <c r="T24" s="534">
        <v>13</v>
      </c>
      <c r="U24" s="534"/>
      <c r="V24" s="534">
        <v>37</v>
      </c>
      <c r="W24" s="534">
        <v>22</v>
      </c>
      <c r="X24" s="534">
        <v>15</v>
      </c>
      <c r="Y24" s="534"/>
      <c r="Z24" s="534">
        <v>40</v>
      </c>
      <c r="AA24" s="534">
        <v>21</v>
      </c>
      <c r="AB24" s="534">
        <v>19</v>
      </c>
    </row>
    <row r="25" spans="1:28" x14ac:dyDescent="0.2">
      <c r="A25" s="165" t="s">
        <v>237</v>
      </c>
      <c r="B25" s="524">
        <f t="shared" si="0"/>
        <v>84</v>
      </c>
      <c r="C25" s="524">
        <f t="shared" si="0"/>
        <v>48</v>
      </c>
      <c r="D25" s="524">
        <f t="shared" si="1"/>
        <v>36</v>
      </c>
      <c r="E25" s="524"/>
      <c r="F25" s="534">
        <v>0</v>
      </c>
      <c r="G25" s="534">
        <v>0</v>
      </c>
      <c r="H25" s="534">
        <v>0</v>
      </c>
      <c r="I25" s="534"/>
      <c r="J25" s="534">
        <v>1</v>
      </c>
      <c r="K25" s="534">
        <v>0</v>
      </c>
      <c r="L25" s="534">
        <v>1</v>
      </c>
      <c r="M25" s="534"/>
      <c r="N25" s="534">
        <v>1</v>
      </c>
      <c r="O25" s="534">
        <v>1</v>
      </c>
      <c r="P25" s="534">
        <v>0</v>
      </c>
      <c r="Q25" s="534"/>
      <c r="R25" s="534">
        <v>42</v>
      </c>
      <c r="S25" s="534">
        <v>27</v>
      </c>
      <c r="T25" s="534">
        <v>15</v>
      </c>
      <c r="U25" s="534"/>
      <c r="V25" s="534">
        <v>24</v>
      </c>
      <c r="W25" s="534">
        <v>10</v>
      </c>
      <c r="X25" s="534">
        <v>14</v>
      </c>
      <c r="Y25" s="534"/>
      <c r="Z25" s="534">
        <v>16</v>
      </c>
      <c r="AA25" s="534">
        <v>10</v>
      </c>
      <c r="AB25" s="534">
        <v>6</v>
      </c>
    </row>
    <row r="26" spans="1:28" x14ac:dyDescent="0.2">
      <c r="A26" s="165" t="s">
        <v>238</v>
      </c>
      <c r="B26" s="524">
        <f t="shared" si="0"/>
        <v>41</v>
      </c>
      <c r="C26" s="524">
        <f t="shared" si="0"/>
        <v>23</v>
      </c>
      <c r="D26" s="524">
        <f t="shared" si="1"/>
        <v>18</v>
      </c>
      <c r="E26" s="524"/>
      <c r="F26" s="534">
        <v>0</v>
      </c>
      <c r="G26" s="534">
        <v>0</v>
      </c>
      <c r="H26" s="534">
        <v>0</v>
      </c>
      <c r="I26" s="534"/>
      <c r="J26" s="534">
        <v>1</v>
      </c>
      <c r="K26" s="534">
        <v>0</v>
      </c>
      <c r="L26" s="534">
        <v>1</v>
      </c>
      <c r="M26" s="534"/>
      <c r="N26" s="534">
        <v>1</v>
      </c>
      <c r="O26" s="534">
        <v>0</v>
      </c>
      <c r="P26" s="534">
        <v>1</v>
      </c>
      <c r="Q26" s="534"/>
      <c r="R26" s="534">
        <v>14</v>
      </c>
      <c r="S26" s="534">
        <v>9</v>
      </c>
      <c r="T26" s="534">
        <v>5</v>
      </c>
      <c r="U26" s="534"/>
      <c r="V26" s="534">
        <v>16</v>
      </c>
      <c r="W26" s="534">
        <v>10</v>
      </c>
      <c r="X26" s="534">
        <v>6</v>
      </c>
      <c r="Y26" s="534"/>
      <c r="Z26" s="534">
        <v>9</v>
      </c>
      <c r="AA26" s="534">
        <v>4</v>
      </c>
      <c r="AB26" s="534">
        <v>5</v>
      </c>
    </row>
    <row r="27" spans="1:28" x14ac:dyDescent="0.2">
      <c r="A27" s="165" t="s">
        <v>239</v>
      </c>
      <c r="B27" s="524">
        <f t="shared" si="0"/>
        <v>29</v>
      </c>
      <c r="C27" s="524">
        <f t="shared" si="0"/>
        <v>16</v>
      </c>
      <c r="D27" s="524">
        <f t="shared" si="1"/>
        <v>13</v>
      </c>
      <c r="E27" s="524"/>
      <c r="F27" s="534">
        <v>2</v>
      </c>
      <c r="G27" s="534">
        <v>1</v>
      </c>
      <c r="H27" s="534">
        <v>1</v>
      </c>
      <c r="I27" s="534"/>
      <c r="J27" s="534">
        <v>0</v>
      </c>
      <c r="K27" s="534">
        <v>0</v>
      </c>
      <c r="L27" s="534">
        <v>0</v>
      </c>
      <c r="M27" s="534"/>
      <c r="N27" s="534">
        <v>1</v>
      </c>
      <c r="O27" s="534">
        <v>1</v>
      </c>
      <c r="P27" s="534">
        <v>0</v>
      </c>
      <c r="Q27" s="534"/>
      <c r="R27" s="534">
        <v>12</v>
      </c>
      <c r="S27" s="534">
        <v>4</v>
      </c>
      <c r="T27" s="534">
        <v>8</v>
      </c>
      <c r="U27" s="534"/>
      <c r="V27" s="534">
        <v>7</v>
      </c>
      <c r="W27" s="534">
        <v>5</v>
      </c>
      <c r="X27" s="534">
        <v>2</v>
      </c>
      <c r="Y27" s="534"/>
      <c r="Z27" s="534">
        <v>7</v>
      </c>
      <c r="AA27" s="534">
        <v>5</v>
      </c>
      <c r="AB27" s="534">
        <v>2</v>
      </c>
    </row>
    <row r="28" spans="1:28" x14ac:dyDescent="0.2">
      <c r="A28" s="165" t="s">
        <v>240</v>
      </c>
      <c r="B28" s="524">
        <f t="shared" si="0"/>
        <v>16</v>
      </c>
      <c r="C28" s="524">
        <f t="shared" si="0"/>
        <v>9</v>
      </c>
      <c r="D28" s="524">
        <f t="shared" si="1"/>
        <v>7</v>
      </c>
      <c r="E28" s="524"/>
      <c r="F28" s="534">
        <v>0</v>
      </c>
      <c r="G28" s="534">
        <v>0</v>
      </c>
      <c r="H28" s="534">
        <v>0</v>
      </c>
      <c r="I28" s="534"/>
      <c r="J28" s="534">
        <v>0</v>
      </c>
      <c r="K28" s="534">
        <v>0</v>
      </c>
      <c r="L28" s="534">
        <v>0</v>
      </c>
      <c r="M28" s="534"/>
      <c r="N28" s="534">
        <v>0</v>
      </c>
      <c r="O28" s="534">
        <v>0</v>
      </c>
      <c r="P28" s="534">
        <v>0</v>
      </c>
      <c r="Q28" s="534"/>
      <c r="R28" s="534">
        <v>8</v>
      </c>
      <c r="S28" s="534">
        <v>5</v>
      </c>
      <c r="T28" s="534">
        <v>3</v>
      </c>
      <c r="U28" s="534"/>
      <c r="V28" s="534">
        <v>3</v>
      </c>
      <c r="W28" s="534">
        <v>2</v>
      </c>
      <c r="X28" s="534">
        <v>1</v>
      </c>
      <c r="Y28" s="534"/>
      <c r="Z28" s="534">
        <v>5</v>
      </c>
      <c r="AA28" s="534">
        <v>2</v>
      </c>
      <c r="AB28" s="534">
        <v>3</v>
      </c>
    </row>
    <row r="29" spans="1:28" ht="13.5" thickBot="1" x14ac:dyDescent="0.25">
      <c r="A29" s="166" t="s">
        <v>241</v>
      </c>
      <c r="B29" s="520">
        <f t="shared" si="0"/>
        <v>8</v>
      </c>
      <c r="C29" s="520">
        <f t="shared" si="0"/>
        <v>6</v>
      </c>
      <c r="D29" s="520">
        <f t="shared" si="1"/>
        <v>2</v>
      </c>
      <c r="E29" s="520"/>
      <c r="F29" s="535">
        <v>0</v>
      </c>
      <c r="G29" s="535">
        <v>0</v>
      </c>
      <c r="H29" s="535">
        <v>0</v>
      </c>
      <c r="I29" s="535"/>
      <c r="J29" s="535">
        <v>0</v>
      </c>
      <c r="K29" s="535">
        <v>0</v>
      </c>
      <c r="L29" s="535">
        <v>0</v>
      </c>
      <c r="M29" s="535"/>
      <c r="N29" s="535">
        <v>0</v>
      </c>
      <c r="O29" s="535">
        <v>0</v>
      </c>
      <c r="P29" s="535">
        <v>0</v>
      </c>
      <c r="Q29" s="535"/>
      <c r="R29" s="535">
        <v>3</v>
      </c>
      <c r="S29" s="535">
        <v>3</v>
      </c>
      <c r="T29" s="535">
        <v>0</v>
      </c>
      <c r="U29" s="535"/>
      <c r="V29" s="535">
        <v>4</v>
      </c>
      <c r="W29" s="535">
        <v>2</v>
      </c>
      <c r="X29" s="535">
        <v>2</v>
      </c>
      <c r="Y29" s="535"/>
      <c r="Z29" s="535">
        <v>1</v>
      </c>
      <c r="AA29" s="535">
        <v>1</v>
      </c>
      <c r="AB29" s="535">
        <v>0</v>
      </c>
    </row>
    <row r="30" spans="1:28" ht="15" customHeight="1" x14ac:dyDescent="0.2">
      <c r="A30" s="141" t="s">
        <v>267</v>
      </c>
    </row>
    <row r="31" spans="1:28" ht="15" customHeight="1" x14ac:dyDescent="0.2">
      <c r="A31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755" priority="23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616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3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.37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</row>
    <row r="5" spans="1:29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597</v>
      </c>
      <c r="G5" s="795"/>
      <c r="H5" s="795"/>
      <c r="I5" s="511"/>
      <c r="J5" s="795" t="s">
        <v>598</v>
      </c>
      <c r="K5" s="795"/>
      <c r="L5" s="795"/>
      <c r="M5" s="511"/>
      <c r="N5" s="795" t="s">
        <v>599</v>
      </c>
      <c r="O5" s="795"/>
      <c r="P5" s="795"/>
      <c r="Q5" s="511"/>
      <c r="R5" s="795" t="s">
        <v>600</v>
      </c>
      <c r="S5" s="795"/>
      <c r="T5" s="795"/>
      <c r="U5" s="511"/>
      <c r="V5" s="795" t="s">
        <v>601</v>
      </c>
      <c r="W5" s="795"/>
      <c r="X5" s="795"/>
      <c r="Y5" s="511"/>
      <c r="Z5" s="795" t="s">
        <v>602</v>
      </c>
      <c r="AA5" s="795"/>
      <c r="AB5" s="795"/>
    </row>
    <row r="6" spans="1:29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514"/>
      <c r="R6" s="513" t="s">
        <v>0</v>
      </c>
      <c r="S6" s="513" t="s">
        <v>15</v>
      </c>
      <c r="T6" s="513" t="s">
        <v>16</v>
      </c>
      <c r="U6" s="514"/>
      <c r="V6" s="513" t="s">
        <v>0</v>
      </c>
      <c r="W6" s="513" t="s">
        <v>15</v>
      </c>
      <c r="X6" s="513" t="s">
        <v>16</v>
      </c>
      <c r="Y6" s="514"/>
      <c r="Z6" s="513" t="s">
        <v>0</v>
      </c>
      <c r="AA6" s="513" t="s">
        <v>15</v>
      </c>
      <c r="AB6" s="513" t="s">
        <v>16</v>
      </c>
    </row>
    <row r="7" spans="1:29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</row>
    <row r="8" spans="1:29" s="555" customFormat="1" x14ac:dyDescent="0.2">
      <c r="A8" s="173" t="s">
        <v>0</v>
      </c>
      <c r="B8" s="554">
        <f>SUM(B9:B11)</f>
        <v>249513</v>
      </c>
      <c r="C8" s="554">
        <f t="shared" ref="C8:D8" si="0">SUM(C9:C11)</f>
        <v>125908</v>
      </c>
      <c r="D8" s="554">
        <f t="shared" si="0"/>
        <v>123605</v>
      </c>
      <c r="E8" s="554"/>
      <c r="F8" s="554">
        <f>SUM(F9:F11)</f>
        <v>55729</v>
      </c>
      <c r="G8" s="554">
        <f t="shared" ref="G8:H8" si="1">SUM(G9:G11)</f>
        <v>28178</v>
      </c>
      <c r="H8" s="554">
        <f t="shared" si="1"/>
        <v>27551</v>
      </c>
      <c r="I8" s="554"/>
      <c r="J8" s="554">
        <f t="shared" ref="J8:L8" si="2">SUM(J9:J11)</f>
        <v>55264</v>
      </c>
      <c r="K8" s="554">
        <f t="shared" si="2"/>
        <v>28357</v>
      </c>
      <c r="L8" s="554">
        <f t="shared" si="2"/>
        <v>26907</v>
      </c>
      <c r="M8" s="554"/>
      <c r="N8" s="554">
        <f t="shared" ref="N8:P8" si="3">SUM(N9:N11)</f>
        <v>50161</v>
      </c>
      <c r="O8" s="554">
        <f t="shared" si="3"/>
        <v>25207</v>
      </c>
      <c r="P8" s="554">
        <f t="shared" si="3"/>
        <v>24954</v>
      </c>
      <c r="Q8" s="554"/>
      <c r="R8" s="554">
        <f t="shared" ref="R8:T8" si="4">SUM(R9:R11)</f>
        <v>43861</v>
      </c>
      <c r="S8" s="554">
        <f t="shared" si="4"/>
        <v>22144</v>
      </c>
      <c r="T8" s="554">
        <f t="shared" si="4"/>
        <v>21717</v>
      </c>
      <c r="U8" s="554"/>
      <c r="V8" s="554">
        <f t="shared" ref="V8:X8" si="5">SUM(V9:V11)</f>
        <v>43420</v>
      </c>
      <c r="W8" s="554">
        <f t="shared" si="5"/>
        <v>21560</v>
      </c>
      <c r="X8" s="554">
        <f t="shared" si="5"/>
        <v>21860</v>
      </c>
      <c r="Y8" s="554"/>
      <c r="Z8" s="554">
        <f t="shared" ref="Z8:AA8" si="6">SUM(Z9:Z11)</f>
        <v>1078</v>
      </c>
      <c r="AA8" s="554">
        <f t="shared" si="6"/>
        <v>462</v>
      </c>
      <c r="AB8" s="554">
        <f>SUM(AB9:AB11)</f>
        <v>616</v>
      </c>
    </row>
    <row r="9" spans="1:29" x14ac:dyDescent="0.2">
      <c r="A9" s="184" t="s">
        <v>1</v>
      </c>
      <c r="B9" s="517">
        <f>+F9+J9+N9+R9+V9+Z9</f>
        <v>214033</v>
      </c>
      <c r="C9" s="517">
        <f>+G9+K9+O9+S9+W9+AA9</f>
        <v>108371</v>
      </c>
      <c r="D9" s="517">
        <f>+B9-C9</f>
        <v>105662</v>
      </c>
      <c r="E9" s="516"/>
      <c r="F9" s="516">
        <f>+F14+F19</f>
        <v>48263</v>
      </c>
      <c r="G9" s="516">
        <f t="shared" ref="G9:H9" si="7">+G14+G19</f>
        <v>24470</v>
      </c>
      <c r="H9" s="516">
        <f t="shared" si="7"/>
        <v>23793</v>
      </c>
      <c r="I9" s="516"/>
      <c r="J9" s="516">
        <f>+J14+J19</f>
        <v>48087</v>
      </c>
      <c r="K9" s="516">
        <f t="shared" ref="K9:L9" si="8">+K14+K19</f>
        <v>24792</v>
      </c>
      <c r="L9" s="516">
        <f t="shared" si="8"/>
        <v>23295</v>
      </c>
      <c r="M9" s="516"/>
      <c r="N9" s="516">
        <f>+N14+N19</f>
        <v>43112</v>
      </c>
      <c r="O9" s="516">
        <f t="shared" ref="O9:P9" si="9">+O14+O19</f>
        <v>21704</v>
      </c>
      <c r="P9" s="516">
        <f t="shared" si="9"/>
        <v>21408</v>
      </c>
      <c r="Q9" s="516"/>
      <c r="R9" s="516">
        <f>+R14+R19</f>
        <v>37283</v>
      </c>
      <c r="S9" s="516">
        <f t="shared" ref="S9:T9" si="10">+S14+S19</f>
        <v>18888</v>
      </c>
      <c r="T9" s="516">
        <f t="shared" si="10"/>
        <v>18395</v>
      </c>
      <c r="U9" s="516"/>
      <c r="V9" s="516">
        <f>+V14+V19</f>
        <v>36746</v>
      </c>
      <c r="W9" s="516">
        <f t="shared" ref="W9:X9" si="11">+W14+W19</f>
        <v>18298</v>
      </c>
      <c r="X9" s="516">
        <f t="shared" si="11"/>
        <v>18448</v>
      </c>
      <c r="Y9" s="516"/>
      <c r="Z9" s="516">
        <f>+Z14+Z19</f>
        <v>542</v>
      </c>
      <c r="AA9" s="516">
        <f t="shared" ref="AA9:AB9" si="12">+AA14+AA19</f>
        <v>219</v>
      </c>
      <c r="AB9" s="516">
        <f t="shared" si="12"/>
        <v>323</v>
      </c>
    </row>
    <row r="10" spans="1:29" x14ac:dyDescent="0.2">
      <c r="A10" s="184" t="s">
        <v>2</v>
      </c>
      <c r="B10" s="517">
        <f t="shared" ref="B10:C11" si="13">+F10+J10+N10+R10+V10+Z10</f>
        <v>26367</v>
      </c>
      <c r="C10" s="517">
        <f t="shared" si="13"/>
        <v>13279</v>
      </c>
      <c r="D10" s="517">
        <f t="shared" ref="D10:D11" si="14">+B10-C10</f>
        <v>13088</v>
      </c>
      <c r="E10" s="516"/>
      <c r="F10" s="516">
        <f t="shared" ref="F10:H10" si="15">+F15+F20</f>
        <v>5437</v>
      </c>
      <c r="G10" s="516">
        <f t="shared" si="15"/>
        <v>2740</v>
      </c>
      <c r="H10" s="516">
        <f t="shared" si="15"/>
        <v>2697</v>
      </c>
      <c r="I10" s="516"/>
      <c r="J10" s="516">
        <f t="shared" ref="J10:AB10" si="16">+J15+J20</f>
        <v>5184</v>
      </c>
      <c r="K10" s="516">
        <f t="shared" si="16"/>
        <v>2610</v>
      </c>
      <c r="L10" s="516">
        <f t="shared" si="16"/>
        <v>2574</v>
      </c>
      <c r="M10" s="516"/>
      <c r="N10" s="516">
        <f t="shared" si="16"/>
        <v>5165</v>
      </c>
      <c r="O10" s="516">
        <f t="shared" si="16"/>
        <v>2634</v>
      </c>
      <c r="P10" s="516">
        <f t="shared" si="16"/>
        <v>2531</v>
      </c>
      <c r="Q10" s="516"/>
      <c r="R10" s="516">
        <f t="shared" ref="R10:T10" si="17">+R15+R20</f>
        <v>4927</v>
      </c>
      <c r="S10" s="516">
        <f t="shared" si="17"/>
        <v>2493</v>
      </c>
      <c r="T10" s="516">
        <f t="shared" si="17"/>
        <v>2434</v>
      </c>
      <c r="U10" s="516"/>
      <c r="V10" s="516">
        <f t="shared" si="16"/>
        <v>5118</v>
      </c>
      <c r="W10" s="516">
        <f t="shared" si="16"/>
        <v>2559</v>
      </c>
      <c r="X10" s="516">
        <f t="shared" si="16"/>
        <v>2559</v>
      </c>
      <c r="Y10" s="516"/>
      <c r="Z10" s="516">
        <f t="shared" si="16"/>
        <v>536</v>
      </c>
      <c r="AA10" s="516">
        <f t="shared" si="16"/>
        <v>243</v>
      </c>
      <c r="AB10" s="516">
        <f t="shared" si="16"/>
        <v>293</v>
      </c>
    </row>
    <row r="11" spans="1:29" x14ac:dyDescent="0.2">
      <c r="A11" s="184" t="s">
        <v>211</v>
      </c>
      <c r="B11" s="517">
        <f t="shared" si="13"/>
        <v>9113</v>
      </c>
      <c r="C11" s="517">
        <f t="shared" si="13"/>
        <v>4258</v>
      </c>
      <c r="D11" s="517">
        <f t="shared" si="14"/>
        <v>4855</v>
      </c>
      <c r="E11" s="516"/>
      <c r="F11" s="516">
        <f>+F16</f>
        <v>2029</v>
      </c>
      <c r="G11" s="516">
        <f t="shared" ref="G11:H11" si="18">+G16</f>
        <v>968</v>
      </c>
      <c r="H11" s="516">
        <f t="shared" si="18"/>
        <v>1061</v>
      </c>
      <c r="I11" s="516"/>
      <c r="J11" s="516">
        <f>+J16</f>
        <v>1993</v>
      </c>
      <c r="K11" s="516">
        <f t="shared" ref="K11:L11" si="19">+K16</f>
        <v>955</v>
      </c>
      <c r="L11" s="516">
        <f t="shared" si="19"/>
        <v>1038</v>
      </c>
      <c r="M11" s="516"/>
      <c r="N11" s="516">
        <f>+N16</f>
        <v>1884</v>
      </c>
      <c r="O11" s="516">
        <f t="shared" ref="O11:P11" si="20">+O16</f>
        <v>869</v>
      </c>
      <c r="P11" s="516">
        <f t="shared" si="20"/>
        <v>1015</v>
      </c>
      <c r="Q11" s="516"/>
      <c r="R11" s="516">
        <f>+R16</f>
        <v>1651</v>
      </c>
      <c r="S11" s="516">
        <f t="shared" ref="S11:T11" si="21">+S16</f>
        <v>763</v>
      </c>
      <c r="T11" s="516">
        <f t="shared" si="21"/>
        <v>888</v>
      </c>
      <c r="U11" s="516"/>
      <c r="V11" s="516">
        <f>+V16</f>
        <v>1556</v>
      </c>
      <c r="W11" s="516">
        <f t="shared" ref="W11:X11" si="22">+W16</f>
        <v>703</v>
      </c>
      <c r="X11" s="516">
        <f t="shared" si="22"/>
        <v>853</v>
      </c>
      <c r="Y11" s="516"/>
      <c r="Z11" s="516">
        <f>+Z16</f>
        <v>0</v>
      </c>
      <c r="AA11" s="516">
        <f t="shared" ref="AA11:AB11" si="23">+AA16</f>
        <v>0</v>
      </c>
      <c r="AB11" s="516">
        <f t="shared" si="23"/>
        <v>0</v>
      </c>
    </row>
    <row r="12" spans="1:29" x14ac:dyDescent="0.2"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9" s="555" customFormat="1" x14ac:dyDescent="0.2">
      <c r="A13" s="173" t="s">
        <v>214</v>
      </c>
      <c r="B13" s="554">
        <f>SUM(B14:B16)</f>
        <v>193903</v>
      </c>
      <c r="C13" s="554">
        <f t="shared" ref="C13:D13" si="24">SUM(C14:C16)</f>
        <v>97898</v>
      </c>
      <c r="D13" s="554">
        <f t="shared" si="24"/>
        <v>96005</v>
      </c>
      <c r="E13" s="554"/>
      <c r="F13" s="554">
        <f>SUM(F14:F16)</f>
        <v>43168</v>
      </c>
      <c r="G13" s="554">
        <f t="shared" ref="G13:H13" si="25">SUM(G14:G16)</f>
        <v>21852</v>
      </c>
      <c r="H13" s="554">
        <f t="shared" si="25"/>
        <v>21316</v>
      </c>
      <c r="I13" s="554"/>
      <c r="J13" s="554">
        <f>SUM(J14:J16)</f>
        <v>42852</v>
      </c>
      <c r="K13" s="554">
        <f t="shared" ref="K13:L13" si="26">SUM(K14:K16)</f>
        <v>22001</v>
      </c>
      <c r="L13" s="554">
        <f t="shared" si="26"/>
        <v>20851</v>
      </c>
      <c r="M13" s="554"/>
      <c r="N13" s="554">
        <f>SUM(N14:N16)</f>
        <v>39208</v>
      </c>
      <c r="O13" s="554">
        <f t="shared" ref="O13:P13" si="27">SUM(O14:O16)</f>
        <v>19765</v>
      </c>
      <c r="P13" s="554">
        <f t="shared" si="27"/>
        <v>19443</v>
      </c>
      <c r="Q13" s="554"/>
      <c r="R13" s="554">
        <f>SUM(R14:R16)</f>
        <v>33832</v>
      </c>
      <c r="S13" s="554">
        <f t="shared" ref="S13:T13" si="28">SUM(S14:S16)</f>
        <v>17056</v>
      </c>
      <c r="T13" s="554">
        <f t="shared" si="28"/>
        <v>16776</v>
      </c>
      <c r="U13" s="554"/>
      <c r="V13" s="554">
        <f>SUM(V14:V16)</f>
        <v>33824</v>
      </c>
      <c r="W13" s="554">
        <f t="shared" ref="W13:X13" si="29">SUM(W14:W16)</f>
        <v>16787</v>
      </c>
      <c r="X13" s="554">
        <f t="shared" si="29"/>
        <v>17037</v>
      </c>
      <c r="Y13" s="554"/>
      <c r="Z13" s="554">
        <f>SUM(Z14:Z16)</f>
        <v>1019</v>
      </c>
      <c r="AA13" s="554">
        <f t="shared" ref="AA13:AB13" si="30">SUM(AA14:AA16)</f>
        <v>437</v>
      </c>
      <c r="AB13" s="554">
        <f t="shared" si="30"/>
        <v>582</v>
      </c>
    </row>
    <row r="14" spans="1:29" x14ac:dyDescent="0.2">
      <c r="A14" s="184" t="s">
        <v>1</v>
      </c>
      <c r="B14" s="517">
        <f>+F14+J14+N14+R14+V14+Z14</f>
        <v>159209</v>
      </c>
      <c r="C14" s="517">
        <f>+G14+K14+O14+S14+W14+AA14</f>
        <v>80730</v>
      </c>
      <c r="D14" s="517">
        <f t="shared" ref="D14:D16" si="31">+B14-C14</f>
        <v>78479</v>
      </c>
      <c r="E14" s="518"/>
      <c r="F14" s="518">
        <v>35887</v>
      </c>
      <c r="G14" s="518">
        <v>18245</v>
      </c>
      <c r="H14" s="518">
        <v>17642</v>
      </c>
      <c r="I14" s="518"/>
      <c r="J14" s="516">
        <v>35850</v>
      </c>
      <c r="K14" s="516">
        <v>18512</v>
      </c>
      <c r="L14" s="516">
        <v>17338</v>
      </c>
      <c r="M14" s="516"/>
      <c r="N14" s="516">
        <v>32293</v>
      </c>
      <c r="O14" s="516">
        <v>16317</v>
      </c>
      <c r="P14" s="516">
        <v>15976</v>
      </c>
      <c r="Q14" s="516"/>
      <c r="R14" s="516">
        <v>27388</v>
      </c>
      <c r="S14" s="516">
        <v>13867</v>
      </c>
      <c r="T14" s="516">
        <v>13521</v>
      </c>
      <c r="U14" s="516"/>
      <c r="V14" s="516">
        <v>27257</v>
      </c>
      <c r="W14" s="516">
        <v>13572</v>
      </c>
      <c r="X14" s="516">
        <v>13685</v>
      </c>
      <c r="Y14" s="516"/>
      <c r="Z14" s="516">
        <v>534</v>
      </c>
      <c r="AA14" s="516">
        <v>217</v>
      </c>
      <c r="AB14" s="516">
        <v>317</v>
      </c>
    </row>
    <row r="15" spans="1:29" x14ac:dyDescent="0.2">
      <c r="A15" s="184" t="s">
        <v>2</v>
      </c>
      <c r="B15" s="517">
        <f t="shared" ref="B15:C16" si="32">+F15+J15+N15+R15+V15+Z15</f>
        <v>25581</v>
      </c>
      <c r="C15" s="517">
        <f t="shared" si="32"/>
        <v>12910</v>
      </c>
      <c r="D15" s="517">
        <f t="shared" si="31"/>
        <v>12671</v>
      </c>
      <c r="E15" s="518"/>
      <c r="F15" s="518">
        <v>5252</v>
      </c>
      <c r="G15" s="518">
        <v>2639</v>
      </c>
      <c r="H15" s="518">
        <v>2613</v>
      </c>
      <c r="I15" s="518"/>
      <c r="J15" s="518">
        <v>5009</v>
      </c>
      <c r="K15" s="518">
        <v>2534</v>
      </c>
      <c r="L15" s="518">
        <v>2475</v>
      </c>
      <c r="M15" s="518"/>
      <c r="N15" s="518">
        <v>5031</v>
      </c>
      <c r="O15" s="518">
        <v>2579</v>
      </c>
      <c r="P15" s="518">
        <v>2452</v>
      </c>
      <c r="Q15" s="518"/>
      <c r="R15" s="517">
        <v>4793</v>
      </c>
      <c r="S15" s="517">
        <v>2426</v>
      </c>
      <c r="T15" s="517">
        <v>2367</v>
      </c>
      <c r="U15" s="518"/>
      <c r="V15" s="517">
        <v>5011</v>
      </c>
      <c r="W15" s="517">
        <v>2512</v>
      </c>
      <c r="X15" s="517">
        <v>2499</v>
      </c>
      <c r="Y15" s="518"/>
      <c r="Z15" s="517">
        <v>485</v>
      </c>
      <c r="AA15" s="517">
        <v>220</v>
      </c>
      <c r="AB15" s="517">
        <v>265</v>
      </c>
    </row>
    <row r="16" spans="1:29" x14ac:dyDescent="0.2">
      <c r="A16" s="184" t="s">
        <v>211</v>
      </c>
      <c r="B16" s="517">
        <f t="shared" si="32"/>
        <v>9113</v>
      </c>
      <c r="C16" s="517">
        <f t="shared" si="32"/>
        <v>4258</v>
      </c>
      <c r="D16" s="517">
        <f t="shared" si="31"/>
        <v>4855</v>
      </c>
      <c r="E16" s="518"/>
      <c r="F16" s="518">
        <v>2029</v>
      </c>
      <c r="G16" s="518">
        <v>968</v>
      </c>
      <c r="H16" s="518">
        <v>1061</v>
      </c>
      <c r="I16" s="518"/>
      <c r="J16" s="518">
        <v>1993</v>
      </c>
      <c r="K16" s="518">
        <v>955</v>
      </c>
      <c r="L16" s="518">
        <v>1038</v>
      </c>
      <c r="M16" s="518"/>
      <c r="N16" s="518">
        <v>1884</v>
      </c>
      <c r="O16" s="518">
        <v>869</v>
      </c>
      <c r="P16" s="518">
        <v>1015</v>
      </c>
      <c r="Q16" s="518"/>
      <c r="R16" s="517">
        <v>1651</v>
      </c>
      <c r="S16" s="517">
        <v>763</v>
      </c>
      <c r="T16" s="517">
        <v>888</v>
      </c>
      <c r="U16" s="518"/>
      <c r="V16" s="517">
        <v>1556</v>
      </c>
      <c r="W16" s="517">
        <v>703</v>
      </c>
      <c r="X16" s="517">
        <v>853</v>
      </c>
      <c r="Y16" s="518"/>
      <c r="Z16" s="517">
        <v>0</v>
      </c>
      <c r="AA16" s="517">
        <v>0</v>
      </c>
      <c r="AB16" s="517">
        <v>0</v>
      </c>
    </row>
    <row r="17" spans="1:28" x14ac:dyDescent="0.2"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</row>
    <row r="18" spans="1:28" s="555" customFormat="1" x14ac:dyDescent="0.2">
      <c r="A18" s="175" t="s">
        <v>213</v>
      </c>
      <c r="B18" s="554">
        <f>SUM(B19:B21)</f>
        <v>55610</v>
      </c>
      <c r="C18" s="554">
        <f t="shared" ref="C18:D18" si="33">SUM(C19:C21)</f>
        <v>28010</v>
      </c>
      <c r="D18" s="554">
        <f t="shared" si="33"/>
        <v>27600</v>
      </c>
      <c r="E18" s="554"/>
      <c r="F18" s="554">
        <f>SUM(F19:F21)</f>
        <v>12561</v>
      </c>
      <c r="G18" s="554">
        <f t="shared" ref="G18:H18" si="34">SUM(G19:G21)</f>
        <v>6326</v>
      </c>
      <c r="H18" s="554">
        <f t="shared" si="34"/>
        <v>6235</v>
      </c>
      <c r="I18" s="554"/>
      <c r="J18" s="554">
        <f>SUM(J19:J21)</f>
        <v>12412</v>
      </c>
      <c r="K18" s="554">
        <f t="shared" ref="K18:L18" si="35">SUM(K19:K21)</f>
        <v>6356</v>
      </c>
      <c r="L18" s="554">
        <f t="shared" si="35"/>
        <v>6056</v>
      </c>
      <c r="M18" s="554"/>
      <c r="N18" s="554">
        <f>SUM(N19:N21)</f>
        <v>10953</v>
      </c>
      <c r="O18" s="554">
        <f t="shared" ref="O18:P18" si="36">SUM(O19:O21)</f>
        <v>5442</v>
      </c>
      <c r="P18" s="554">
        <f t="shared" si="36"/>
        <v>5511</v>
      </c>
      <c r="Q18" s="554"/>
      <c r="R18" s="554">
        <f>SUM(R19:R21)</f>
        <v>10029</v>
      </c>
      <c r="S18" s="554">
        <f t="shared" ref="S18:T18" si="37">SUM(S19:S21)</f>
        <v>5088</v>
      </c>
      <c r="T18" s="554">
        <f t="shared" si="37"/>
        <v>4941</v>
      </c>
      <c r="U18" s="554"/>
      <c r="V18" s="554">
        <f>SUM(V19:V21)</f>
        <v>9596</v>
      </c>
      <c r="W18" s="554">
        <f t="shared" ref="W18:X18" si="38">SUM(W19:W21)</f>
        <v>4773</v>
      </c>
      <c r="X18" s="554">
        <f t="shared" si="38"/>
        <v>4823</v>
      </c>
      <c r="Y18" s="554"/>
      <c r="Z18" s="554">
        <f>SUM(Z19:Z21)</f>
        <v>59</v>
      </c>
      <c r="AA18" s="554">
        <f t="shared" ref="AA18:AB18" si="39">SUM(AA19:AA21)</f>
        <v>25</v>
      </c>
      <c r="AB18" s="554">
        <f t="shared" si="39"/>
        <v>34</v>
      </c>
    </row>
    <row r="19" spans="1:28" x14ac:dyDescent="0.2">
      <c r="A19" s="186" t="s">
        <v>1</v>
      </c>
      <c r="B19" s="524">
        <f>+F19+J19+N19+R19+V19+Z19</f>
        <v>54824</v>
      </c>
      <c r="C19" s="524">
        <f>+G19+K19+O19+S19+W19+AA19</f>
        <v>27641</v>
      </c>
      <c r="D19" s="524">
        <f t="shared" ref="D19:D20" si="40">+B19-C19</f>
        <v>27183</v>
      </c>
      <c r="E19" s="518"/>
      <c r="F19" s="518">
        <v>12376</v>
      </c>
      <c r="G19" s="518">
        <v>6225</v>
      </c>
      <c r="H19" s="518">
        <v>6151</v>
      </c>
      <c r="I19" s="518"/>
      <c r="J19" s="518">
        <v>12237</v>
      </c>
      <c r="K19" s="518">
        <v>6280</v>
      </c>
      <c r="L19" s="518">
        <v>5957</v>
      </c>
      <c r="M19" s="518"/>
      <c r="N19" s="518">
        <v>10819</v>
      </c>
      <c r="O19" s="518">
        <v>5387</v>
      </c>
      <c r="P19" s="518">
        <v>5432</v>
      </c>
      <c r="Q19" s="518"/>
      <c r="R19" s="518">
        <v>9895</v>
      </c>
      <c r="S19" s="518">
        <v>5021</v>
      </c>
      <c r="T19" s="518">
        <v>4874</v>
      </c>
      <c r="U19" s="518"/>
      <c r="V19" s="517">
        <v>9489</v>
      </c>
      <c r="W19" s="517">
        <v>4726</v>
      </c>
      <c r="X19" s="517">
        <v>4763</v>
      </c>
      <c r="Y19" s="518"/>
      <c r="Z19" s="517">
        <v>8</v>
      </c>
      <c r="AA19" s="517">
        <v>2</v>
      </c>
      <c r="AB19" s="517">
        <v>6</v>
      </c>
    </row>
    <row r="20" spans="1:28" x14ac:dyDescent="0.2">
      <c r="A20" s="186" t="s">
        <v>2</v>
      </c>
      <c r="B20" s="524">
        <f t="shared" ref="B20:C20" si="41">+F20+J20+N20+R20+V20+Z20</f>
        <v>786</v>
      </c>
      <c r="C20" s="524">
        <f t="shared" si="41"/>
        <v>369</v>
      </c>
      <c r="D20" s="524">
        <f t="shared" si="40"/>
        <v>417</v>
      </c>
      <c r="E20" s="518"/>
      <c r="F20" s="518">
        <v>185</v>
      </c>
      <c r="G20" s="518">
        <v>101</v>
      </c>
      <c r="H20" s="518">
        <v>84</v>
      </c>
      <c r="I20" s="518"/>
      <c r="J20" s="518">
        <v>175</v>
      </c>
      <c r="K20" s="518">
        <v>76</v>
      </c>
      <c r="L20" s="518">
        <v>99</v>
      </c>
      <c r="M20" s="518"/>
      <c r="N20" s="518">
        <v>134</v>
      </c>
      <c r="O20" s="518">
        <v>55</v>
      </c>
      <c r="P20" s="518">
        <v>79</v>
      </c>
      <c r="Q20" s="518"/>
      <c r="R20" s="518">
        <v>134</v>
      </c>
      <c r="S20" s="518">
        <v>67</v>
      </c>
      <c r="T20" s="518">
        <v>67</v>
      </c>
      <c r="U20" s="518"/>
      <c r="V20" s="517">
        <v>107</v>
      </c>
      <c r="W20" s="517">
        <v>47</v>
      </c>
      <c r="X20" s="517">
        <v>60</v>
      </c>
      <c r="Y20" s="518"/>
      <c r="Z20" s="517">
        <v>51</v>
      </c>
      <c r="AA20" s="517">
        <v>23</v>
      </c>
      <c r="AB20" s="517">
        <v>28</v>
      </c>
    </row>
    <row r="21" spans="1:28" ht="13.5" thickBot="1" x14ac:dyDescent="0.25">
      <c r="A21" s="185" t="s">
        <v>211</v>
      </c>
      <c r="B21" s="540" t="s">
        <v>8</v>
      </c>
      <c r="C21" s="540" t="s">
        <v>8</v>
      </c>
      <c r="D21" s="540" t="s">
        <v>8</v>
      </c>
      <c r="E21" s="520"/>
      <c r="F21" s="540" t="s">
        <v>8</v>
      </c>
      <c r="G21" s="540" t="s">
        <v>8</v>
      </c>
      <c r="H21" s="540" t="s">
        <v>8</v>
      </c>
      <c r="I21" s="520"/>
      <c r="J21" s="540" t="s">
        <v>8</v>
      </c>
      <c r="K21" s="540" t="s">
        <v>8</v>
      </c>
      <c r="L21" s="540" t="s">
        <v>8</v>
      </c>
      <c r="M21" s="520"/>
      <c r="N21" s="540" t="s">
        <v>8</v>
      </c>
      <c r="O21" s="540" t="s">
        <v>8</v>
      </c>
      <c r="P21" s="540" t="s">
        <v>8</v>
      </c>
      <c r="Q21" s="520"/>
      <c r="R21" s="540" t="s">
        <v>8</v>
      </c>
      <c r="S21" s="540" t="s">
        <v>8</v>
      </c>
      <c r="T21" s="540" t="s">
        <v>8</v>
      </c>
      <c r="U21" s="520"/>
      <c r="V21" s="540" t="s">
        <v>8</v>
      </c>
      <c r="W21" s="540" t="s">
        <v>8</v>
      </c>
      <c r="X21" s="540" t="s">
        <v>8</v>
      </c>
      <c r="Y21" s="520"/>
      <c r="Z21" s="540" t="s">
        <v>8</v>
      </c>
      <c r="AA21" s="540" t="s">
        <v>8</v>
      </c>
      <c r="AB21" s="540" t="s">
        <v>8</v>
      </c>
    </row>
    <row r="22" spans="1:28" ht="15" customHeight="1" x14ac:dyDescent="0.2">
      <c r="A22" s="141" t="s">
        <v>267</v>
      </c>
      <c r="B22" s="570"/>
      <c r="C22" s="570"/>
      <c r="D22" s="570"/>
      <c r="E22" s="524"/>
      <c r="F22" s="570"/>
      <c r="G22" s="570"/>
      <c r="H22" s="570"/>
      <c r="I22" s="524"/>
      <c r="J22" s="570"/>
      <c r="K22" s="570"/>
      <c r="L22" s="570"/>
      <c r="M22" s="524"/>
      <c r="N22" s="570"/>
      <c r="O22" s="570"/>
      <c r="P22" s="570"/>
      <c r="Q22" s="524"/>
      <c r="R22" s="570"/>
      <c r="S22" s="570"/>
      <c r="T22" s="570"/>
      <c r="U22" s="524"/>
      <c r="V22" s="570"/>
      <c r="W22" s="570"/>
      <c r="X22" s="570"/>
      <c r="Y22" s="524"/>
      <c r="Z22" s="570"/>
      <c r="AA22" s="570"/>
      <c r="AB22" s="570"/>
    </row>
    <row r="23" spans="1:28" ht="15" customHeight="1" x14ac:dyDescent="0.2">
      <c r="A23" s="35" t="s">
        <v>24</v>
      </c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U8:AB20 B8:P20">
    <cfRule type="cellIs" dxfId="754" priority="9" operator="equal">
      <formula>0</formula>
    </cfRule>
  </conditionalFormatting>
  <conditionalFormatting sqref="R8:T8 Q16:T20 R12:T12 R14:T15">
    <cfRule type="cellIs" dxfId="753" priority="8" operator="equal">
      <formula>0</formula>
    </cfRule>
  </conditionalFormatting>
  <conditionalFormatting sqref="R9:T10">
    <cfRule type="cellIs" dxfId="752" priority="7" operator="equal">
      <formula>0</formula>
    </cfRule>
  </conditionalFormatting>
  <conditionalFormatting sqref="Q8:Q16">
    <cfRule type="cellIs" dxfId="751" priority="6" operator="equal">
      <formula>0</formula>
    </cfRule>
  </conditionalFormatting>
  <conditionalFormatting sqref="R13:T13">
    <cfRule type="cellIs" dxfId="750" priority="5" operator="equal">
      <formula>0</formula>
    </cfRule>
  </conditionalFormatting>
  <conditionalFormatting sqref="Q21:Q22">
    <cfRule type="cellIs" dxfId="749" priority="2" operator="equal">
      <formula>0</formula>
    </cfRule>
  </conditionalFormatting>
  <conditionalFormatting sqref="R11:T11">
    <cfRule type="cellIs" dxfId="748" priority="4" operator="equal">
      <formula>0</formula>
    </cfRule>
  </conditionalFormatting>
  <conditionalFormatting sqref="B21:P22 U21:AB22">
    <cfRule type="cellIs" dxfId="747" priority="3" operator="equal">
      <formula>0</formula>
    </cfRule>
  </conditionalFormatting>
  <conditionalFormatting sqref="R21:T22">
    <cfRule type="cellIs" dxfId="746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5" fitToHeight="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249513</v>
      </c>
      <c r="C9" s="554">
        <f>SUM(C11:C37)</f>
        <v>125908</v>
      </c>
      <c r="D9" s="554">
        <f>SUM(D11:D37)</f>
        <v>123605</v>
      </c>
      <c r="E9" s="554"/>
      <c r="F9" s="554">
        <f>SUM(F11:F37)</f>
        <v>55729</v>
      </c>
      <c r="G9" s="554">
        <f>SUM(G11:G37)</f>
        <v>28178</v>
      </c>
      <c r="H9" s="554">
        <f>SUM(H11:H37)</f>
        <v>27551</v>
      </c>
      <c r="I9" s="554"/>
      <c r="J9" s="554">
        <f>SUM(J11:J37)</f>
        <v>55264</v>
      </c>
      <c r="K9" s="554">
        <f>SUM(K11:K37)</f>
        <v>28357</v>
      </c>
      <c r="L9" s="554">
        <f>SUM(L11:L37)</f>
        <v>26907</v>
      </c>
      <c r="M9" s="554"/>
      <c r="N9" s="554">
        <f>SUM(N11:N37)</f>
        <v>50161</v>
      </c>
      <c r="O9" s="554">
        <f>SUM(O11:O37)</f>
        <v>25207</v>
      </c>
      <c r="P9" s="554">
        <f>SUM(P11:P37)</f>
        <v>24954</v>
      </c>
      <c r="Q9" s="554"/>
      <c r="R9" s="554">
        <f>SUM(R11:R37)</f>
        <v>43861</v>
      </c>
      <c r="S9" s="554">
        <f>SUM(S11:S37)</f>
        <v>22144</v>
      </c>
      <c r="T9" s="554">
        <f>SUM(T11:T37)</f>
        <v>21717</v>
      </c>
      <c r="U9" s="554"/>
      <c r="V9" s="554">
        <f>SUM(V11:V37)</f>
        <v>43420</v>
      </c>
      <c r="W9" s="554">
        <f>SUM(W11:W37)</f>
        <v>21560</v>
      </c>
      <c r="X9" s="554">
        <f>SUM(X11:X37)</f>
        <v>21860</v>
      </c>
      <c r="Y9" s="554"/>
      <c r="Z9" s="554">
        <f>SUM(Z11:Z37)</f>
        <v>1078</v>
      </c>
      <c r="AA9" s="554">
        <f>SUM(AA11:AA37)</f>
        <v>462</v>
      </c>
      <c r="AB9" s="554">
        <f>SUM(AB11:AB37)</f>
        <v>616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16757</v>
      </c>
      <c r="C11" s="524">
        <f>+G11+K11+O11+S11+W11+AA11</f>
        <v>8583</v>
      </c>
      <c r="D11" s="524">
        <f>+B11-C11</f>
        <v>8174</v>
      </c>
      <c r="E11" s="537"/>
      <c r="F11" s="522">
        <v>3797</v>
      </c>
      <c r="G11" s="522">
        <v>1952</v>
      </c>
      <c r="H11" s="522">
        <v>1845</v>
      </c>
      <c r="J11" s="537">
        <v>3688</v>
      </c>
      <c r="K11" s="537">
        <v>1882</v>
      </c>
      <c r="L11" s="537">
        <v>1806</v>
      </c>
      <c r="N11" s="537">
        <v>3222</v>
      </c>
      <c r="O11" s="537">
        <v>1634</v>
      </c>
      <c r="P11" s="537">
        <v>1588</v>
      </c>
      <c r="R11" s="537">
        <v>2933</v>
      </c>
      <c r="S11" s="537">
        <v>1537</v>
      </c>
      <c r="T11" s="537">
        <v>1396</v>
      </c>
      <c r="V11" s="537">
        <v>3094</v>
      </c>
      <c r="W11" s="537">
        <v>1561</v>
      </c>
      <c r="X11" s="537">
        <v>1533</v>
      </c>
      <c r="Z11" s="537">
        <v>23</v>
      </c>
      <c r="AA11" s="537">
        <v>17</v>
      </c>
      <c r="AB11" s="537">
        <v>6</v>
      </c>
    </row>
    <row r="12" spans="1:29" x14ac:dyDescent="0.2">
      <c r="A12" s="54" t="s">
        <v>61</v>
      </c>
      <c r="B12" s="524">
        <f t="shared" ref="B12:B37" si="0">+F12+J12+N12+R12+V12+Z12</f>
        <v>20035</v>
      </c>
      <c r="C12" s="524">
        <f t="shared" ref="C12:C37" si="1">+G12+K12+O12+S12+W12+AA12</f>
        <v>10295</v>
      </c>
      <c r="D12" s="524">
        <f t="shared" ref="D12:D37" si="2">+B12-C12</f>
        <v>9740</v>
      </c>
      <c r="E12" s="537"/>
      <c r="F12" s="522">
        <v>4380</v>
      </c>
      <c r="G12" s="522">
        <v>2245</v>
      </c>
      <c r="H12" s="522">
        <v>2135</v>
      </c>
      <c r="J12" s="537">
        <v>4399</v>
      </c>
      <c r="K12" s="537">
        <v>2287</v>
      </c>
      <c r="L12" s="537">
        <v>2112</v>
      </c>
      <c r="N12" s="537">
        <v>4018</v>
      </c>
      <c r="O12" s="537">
        <v>2062</v>
      </c>
      <c r="P12" s="537">
        <v>1956</v>
      </c>
      <c r="R12" s="537">
        <v>3493</v>
      </c>
      <c r="S12" s="537">
        <v>1791</v>
      </c>
      <c r="T12" s="537">
        <v>1702</v>
      </c>
      <c r="V12" s="537">
        <v>3617</v>
      </c>
      <c r="W12" s="537">
        <v>1851</v>
      </c>
      <c r="X12" s="537">
        <v>1766</v>
      </c>
      <c r="Z12" s="537">
        <v>128</v>
      </c>
      <c r="AA12" s="537">
        <v>59</v>
      </c>
      <c r="AB12" s="537">
        <v>69</v>
      </c>
    </row>
    <row r="13" spans="1:29" x14ac:dyDescent="0.2">
      <c r="A13" s="54" t="s">
        <v>31</v>
      </c>
      <c r="B13" s="524">
        <f t="shared" si="0"/>
        <v>17302</v>
      </c>
      <c r="C13" s="524">
        <f t="shared" si="1"/>
        <v>8658</v>
      </c>
      <c r="D13" s="524">
        <f t="shared" si="2"/>
        <v>8644</v>
      </c>
      <c r="E13" s="537"/>
      <c r="F13" s="522">
        <v>4013</v>
      </c>
      <c r="G13" s="522">
        <v>2058</v>
      </c>
      <c r="H13" s="522">
        <v>1955</v>
      </c>
      <c r="J13" s="537">
        <v>3846</v>
      </c>
      <c r="K13" s="537">
        <v>1954</v>
      </c>
      <c r="L13" s="537">
        <v>1892</v>
      </c>
      <c r="N13" s="537">
        <v>3591</v>
      </c>
      <c r="O13" s="537">
        <v>1753</v>
      </c>
      <c r="P13" s="537">
        <v>1838</v>
      </c>
      <c r="R13" s="537">
        <v>2730</v>
      </c>
      <c r="S13" s="537">
        <v>1382</v>
      </c>
      <c r="T13" s="537">
        <v>1348</v>
      </c>
      <c r="V13" s="537">
        <v>2837</v>
      </c>
      <c r="W13" s="537">
        <v>1387</v>
      </c>
      <c r="X13" s="537">
        <v>1450</v>
      </c>
      <c r="Z13" s="537">
        <v>285</v>
      </c>
      <c r="AA13" s="537">
        <v>124</v>
      </c>
      <c r="AB13" s="537">
        <v>161</v>
      </c>
    </row>
    <row r="14" spans="1:29" x14ac:dyDescent="0.2">
      <c r="A14" s="54" t="s">
        <v>62</v>
      </c>
      <c r="B14" s="524">
        <f t="shared" si="0"/>
        <v>13154</v>
      </c>
      <c r="C14" s="524">
        <f t="shared" si="1"/>
        <v>6739</v>
      </c>
      <c r="D14" s="524">
        <f t="shared" si="2"/>
        <v>6415</v>
      </c>
      <c r="E14" s="537"/>
      <c r="F14" s="522">
        <v>3043</v>
      </c>
      <c r="G14" s="522">
        <v>1606</v>
      </c>
      <c r="H14" s="522">
        <v>1437</v>
      </c>
      <c r="J14" s="537">
        <v>3198</v>
      </c>
      <c r="K14" s="537">
        <v>1638</v>
      </c>
      <c r="L14" s="537">
        <v>1560</v>
      </c>
      <c r="N14" s="537">
        <v>2721</v>
      </c>
      <c r="O14" s="537">
        <v>1385</v>
      </c>
      <c r="P14" s="537">
        <v>1336</v>
      </c>
      <c r="R14" s="537">
        <v>2183</v>
      </c>
      <c r="S14" s="537">
        <v>1114</v>
      </c>
      <c r="T14" s="537">
        <v>1069</v>
      </c>
      <c r="V14" s="537">
        <v>2009</v>
      </c>
      <c r="W14" s="537">
        <v>996</v>
      </c>
      <c r="X14" s="537">
        <v>1013</v>
      </c>
      <c r="Z14" s="537">
        <v>0</v>
      </c>
      <c r="AA14" s="537">
        <v>0</v>
      </c>
      <c r="AB14" s="537">
        <v>0</v>
      </c>
    </row>
    <row r="15" spans="1:29" x14ac:dyDescent="0.2">
      <c r="A15" s="54" t="s">
        <v>63</v>
      </c>
      <c r="B15" s="524">
        <f t="shared" si="0"/>
        <v>3045</v>
      </c>
      <c r="C15" s="524">
        <f t="shared" si="1"/>
        <v>1571</v>
      </c>
      <c r="D15" s="524">
        <f t="shared" si="2"/>
        <v>1474</v>
      </c>
      <c r="E15" s="538"/>
      <c r="F15" s="541">
        <v>660</v>
      </c>
      <c r="G15" s="541">
        <v>341</v>
      </c>
      <c r="H15" s="541">
        <v>319</v>
      </c>
      <c r="J15" s="538">
        <v>629</v>
      </c>
      <c r="K15" s="537">
        <v>333</v>
      </c>
      <c r="L15" s="537">
        <v>296</v>
      </c>
      <c r="N15" s="537">
        <v>639</v>
      </c>
      <c r="O15" s="537">
        <v>321</v>
      </c>
      <c r="P15" s="537">
        <v>318</v>
      </c>
      <c r="R15" s="537">
        <v>544</v>
      </c>
      <c r="S15" s="537">
        <v>284</v>
      </c>
      <c r="T15" s="537">
        <v>260</v>
      </c>
      <c r="V15" s="537">
        <v>549</v>
      </c>
      <c r="W15" s="537">
        <v>282</v>
      </c>
      <c r="X15" s="537">
        <v>267</v>
      </c>
      <c r="Z15" s="537">
        <v>24</v>
      </c>
      <c r="AA15" s="537">
        <v>10</v>
      </c>
      <c r="AB15" s="537">
        <v>14</v>
      </c>
    </row>
    <row r="16" spans="1:29" x14ac:dyDescent="0.2">
      <c r="A16" s="54" t="s">
        <v>64</v>
      </c>
      <c r="B16" s="524">
        <f t="shared" si="0"/>
        <v>7941</v>
      </c>
      <c r="C16" s="524">
        <f t="shared" si="1"/>
        <v>4039</v>
      </c>
      <c r="D16" s="524">
        <f t="shared" si="2"/>
        <v>3902</v>
      </c>
      <c r="E16" s="538"/>
      <c r="F16" s="541">
        <v>1622</v>
      </c>
      <c r="G16" s="541">
        <v>809</v>
      </c>
      <c r="H16" s="541">
        <v>813</v>
      </c>
      <c r="J16" s="538">
        <v>1752</v>
      </c>
      <c r="K16" s="538">
        <v>911</v>
      </c>
      <c r="L16" s="538">
        <v>841</v>
      </c>
      <c r="N16" s="538">
        <v>1650</v>
      </c>
      <c r="O16" s="538">
        <v>808</v>
      </c>
      <c r="P16" s="538">
        <v>842</v>
      </c>
      <c r="R16" s="538">
        <v>1372</v>
      </c>
      <c r="S16" s="538">
        <v>711</v>
      </c>
      <c r="T16" s="538">
        <v>661</v>
      </c>
      <c r="V16" s="538">
        <v>1485</v>
      </c>
      <c r="W16" s="538">
        <v>776</v>
      </c>
      <c r="X16" s="538">
        <v>709</v>
      </c>
      <c r="Z16" s="538">
        <v>60</v>
      </c>
      <c r="AA16" s="538">
        <v>24</v>
      </c>
      <c r="AB16" s="538">
        <v>36</v>
      </c>
    </row>
    <row r="17" spans="1:28" x14ac:dyDescent="0.2">
      <c r="A17" s="54" t="s">
        <v>84</v>
      </c>
      <c r="B17" s="524">
        <f t="shared" si="0"/>
        <v>1556</v>
      </c>
      <c r="C17" s="524">
        <f t="shared" si="1"/>
        <v>762</v>
      </c>
      <c r="D17" s="524">
        <f t="shared" si="2"/>
        <v>794</v>
      </c>
      <c r="E17" s="538"/>
      <c r="F17" s="541">
        <v>294</v>
      </c>
      <c r="G17" s="541">
        <v>134</v>
      </c>
      <c r="H17" s="541">
        <v>160</v>
      </c>
      <c r="J17" s="538">
        <v>295</v>
      </c>
      <c r="K17" s="538">
        <v>176</v>
      </c>
      <c r="L17" s="538">
        <v>119</v>
      </c>
      <c r="N17" s="538">
        <v>313</v>
      </c>
      <c r="O17" s="538">
        <v>152</v>
      </c>
      <c r="P17" s="538">
        <v>161</v>
      </c>
      <c r="R17" s="538">
        <v>308</v>
      </c>
      <c r="S17" s="538">
        <v>137</v>
      </c>
      <c r="T17" s="538">
        <v>171</v>
      </c>
      <c r="V17" s="538">
        <v>329</v>
      </c>
      <c r="W17" s="538">
        <v>151</v>
      </c>
      <c r="X17" s="538">
        <v>178</v>
      </c>
      <c r="Z17" s="538">
        <v>17</v>
      </c>
      <c r="AA17" s="538">
        <v>12</v>
      </c>
      <c r="AB17" s="538">
        <v>5</v>
      </c>
    </row>
    <row r="18" spans="1:28" x14ac:dyDescent="0.2">
      <c r="A18" s="54" t="s">
        <v>55</v>
      </c>
      <c r="B18" s="524">
        <f t="shared" si="0"/>
        <v>24446</v>
      </c>
      <c r="C18" s="524">
        <f t="shared" si="1"/>
        <v>12296</v>
      </c>
      <c r="D18" s="524">
        <f t="shared" si="2"/>
        <v>12150</v>
      </c>
      <c r="E18" s="538"/>
      <c r="F18" s="541">
        <v>5637</v>
      </c>
      <c r="G18" s="541">
        <v>2845</v>
      </c>
      <c r="H18" s="541">
        <v>2792</v>
      </c>
      <c r="J18" s="538">
        <v>5341</v>
      </c>
      <c r="K18" s="538">
        <v>2749</v>
      </c>
      <c r="L18" s="538">
        <v>2592</v>
      </c>
      <c r="N18" s="538">
        <v>4951</v>
      </c>
      <c r="O18" s="538">
        <v>2499</v>
      </c>
      <c r="P18" s="538">
        <v>2452</v>
      </c>
      <c r="R18" s="538">
        <v>4234</v>
      </c>
      <c r="S18" s="538">
        <v>2123</v>
      </c>
      <c r="T18" s="538">
        <v>2111</v>
      </c>
      <c r="V18" s="538">
        <v>4147</v>
      </c>
      <c r="W18" s="538">
        <v>2031</v>
      </c>
      <c r="X18" s="538">
        <v>2116</v>
      </c>
      <c r="Z18" s="538">
        <v>136</v>
      </c>
      <c r="AA18" s="538">
        <v>49</v>
      </c>
      <c r="AB18" s="538">
        <v>87</v>
      </c>
    </row>
    <row r="19" spans="1:28" x14ac:dyDescent="0.2">
      <c r="A19" s="54" t="s">
        <v>65</v>
      </c>
      <c r="B19" s="524">
        <f t="shared" si="0"/>
        <v>10518</v>
      </c>
      <c r="C19" s="524">
        <f t="shared" si="1"/>
        <v>5259</v>
      </c>
      <c r="D19" s="524">
        <f t="shared" si="2"/>
        <v>5259</v>
      </c>
      <c r="E19" s="537"/>
      <c r="F19" s="522">
        <v>2286</v>
      </c>
      <c r="G19" s="522">
        <v>1162</v>
      </c>
      <c r="H19" s="522">
        <v>1124</v>
      </c>
      <c r="J19" s="537">
        <v>2238</v>
      </c>
      <c r="K19" s="537">
        <v>1153</v>
      </c>
      <c r="L19" s="537">
        <v>1085</v>
      </c>
      <c r="N19" s="537">
        <v>2100</v>
      </c>
      <c r="O19" s="537">
        <v>1059</v>
      </c>
      <c r="P19" s="537">
        <v>1041</v>
      </c>
      <c r="R19" s="537">
        <v>1938</v>
      </c>
      <c r="S19" s="537">
        <v>954</v>
      </c>
      <c r="T19" s="537">
        <v>984</v>
      </c>
      <c r="V19" s="537">
        <v>1898</v>
      </c>
      <c r="W19" s="537">
        <v>912</v>
      </c>
      <c r="X19" s="537">
        <v>986</v>
      </c>
      <c r="Z19" s="537">
        <v>58</v>
      </c>
      <c r="AA19" s="537">
        <v>19</v>
      </c>
      <c r="AB19" s="537">
        <v>39</v>
      </c>
    </row>
    <row r="20" spans="1:28" x14ac:dyDescent="0.2">
      <c r="A20" s="54" t="s">
        <v>66</v>
      </c>
      <c r="B20" s="524">
        <f t="shared" si="0"/>
        <v>11001</v>
      </c>
      <c r="C20" s="524">
        <f t="shared" si="1"/>
        <v>5543</v>
      </c>
      <c r="D20" s="524">
        <f t="shared" si="2"/>
        <v>5458</v>
      </c>
      <c r="E20" s="538"/>
      <c r="F20" s="541">
        <v>2449</v>
      </c>
      <c r="G20" s="541">
        <v>1239</v>
      </c>
      <c r="H20" s="541">
        <v>1210</v>
      </c>
      <c r="J20" s="538">
        <v>2463</v>
      </c>
      <c r="K20" s="538">
        <v>1271</v>
      </c>
      <c r="L20" s="538">
        <v>1192</v>
      </c>
      <c r="N20" s="538">
        <v>2106</v>
      </c>
      <c r="O20" s="538">
        <v>1042</v>
      </c>
      <c r="P20" s="538">
        <v>1064</v>
      </c>
      <c r="R20" s="538">
        <v>2048</v>
      </c>
      <c r="S20" s="538">
        <v>1013</v>
      </c>
      <c r="T20" s="538">
        <v>1035</v>
      </c>
      <c r="V20" s="538">
        <v>1913</v>
      </c>
      <c r="W20" s="538">
        <v>969</v>
      </c>
      <c r="X20" s="538">
        <v>944</v>
      </c>
      <c r="Z20" s="538">
        <v>22</v>
      </c>
      <c r="AA20" s="538">
        <v>9</v>
      </c>
      <c r="AB20" s="538">
        <v>13</v>
      </c>
    </row>
    <row r="21" spans="1:28" x14ac:dyDescent="0.2">
      <c r="A21" s="54" t="s">
        <v>67</v>
      </c>
      <c r="B21" s="524">
        <f t="shared" si="0"/>
        <v>4144</v>
      </c>
      <c r="C21" s="524">
        <f t="shared" si="1"/>
        <v>2058</v>
      </c>
      <c r="D21" s="524">
        <f t="shared" si="2"/>
        <v>2086</v>
      </c>
      <c r="E21" s="538"/>
      <c r="F21" s="541">
        <v>958</v>
      </c>
      <c r="G21" s="541">
        <v>465</v>
      </c>
      <c r="H21" s="541">
        <v>493</v>
      </c>
      <c r="J21" s="538">
        <v>910</v>
      </c>
      <c r="K21" s="538">
        <v>466</v>
      </c>
      <c r="L21" s="538">
        <v>444</v>
      </c>
      <c r="N21" s="538">
        <v>807</v>
      </c>
      <c r="O21" s="538">
        <v>395</v>
      </c>
      <c r="P21" s="538">
        <v>412</v>
      </c>
      <c r="R21" s="538">
        <v>701</v>
      </c>
      <c r="S21" s="538">
        <v>346</v>
      </c>
      <c r="T21" s="538">
        <v>355</v>
      </c>
      <c r="V21" s="538">
        <v>768</v>
      </c>
      <c r="W21" s="538">
        <v>386</v>
      </c>
      <c r="X21" s="538">
        <v>382</v>
      </c>
      <c r="Z21" s="538">
        <v>0</v>
      </c>
      <c r="AA21" s="538">
        <v>0</v>
      </c>
      <c r="AB21" s="538">
        <v>0</v>
      </c>
    </row>
    <row r="22" spans="1:28" x14ac:dyDescent="0.2">
      <c r="A22" s="53" t="s">
        <v>32</v>
      </c>
      <c r="B22" s="524">
        <f t="shared" si="0"/>
        <v>21939</v>
      </c>
      <c r="C22" s="524">
        <f t="shared" si="1"/>
        <v>11079</v>
      </c>
      <c r="D22" s="524">
        <f t="shared" si="2"/>
        <v>10860</v>
      </c>
      <c r="E22" s="524"/>
      <c r="F22" s="522">
        <v>4754</v>
      </c>
      <c r="G22" s="522">
        <v>2382</v>
      </c>
      <c r="H22" s="522">
        <v>2372</v>
      </c>
      <c r="J22" s="524">
        <v>4996</v>
      </c>
      <c r="K22" s="537">
        <v>2576</v>
      </c>
      <c r="L22" s="537">
        <v>2420</v>
      </c>
      <c r="N22" s="537">
        <v>4502</v>
      </c>
      <c r="O22" s="524">
        <v>2274</v>
      </c>
      <c r="P22" s="537">
        <v>2228</v>
      </c>
      <c r="R22" s="537">
        <v>3849</v>
      </c>
      <c r="S22" s="537">
        <v>1974</v>
      </c>
      <c r="T22" s="524">
        <v>1875</v>
      </c>
      <c r="V22" s="537">
        <v>3800</v>
      </c>
      <c r="W22" s="537">
        <v>1856</v>
      </c>
      <c r="X22" s="537">
        <v>1944</v>
      </c>
      <c r="Z22" s="524">
        <v>38</v>
      </c>
      <c r="AA22" s="537">
        <v>17</v>
      </c>
      <c r="AB22" s="537">
        <v>21</v>
      </c>
    </row>
    <row r="23" spans="1:28" x14ac:dyDescent="0.2">
      <c r="A23" s="54" t="s">
        <v>68</v>
      </c>
      <c r="B23" s="524">
        <f t="shared" si="0"/>
        <v>6216</v>
      </c>
      <c r="C23" s="524">
        <f t="shared" si="1"/>
        <v>3155</v>
      </c>
      <c r="D23" s="524">
        <f t="shared" si="2"/>
        <v>3061</v>
      </c>
      <c r="E23" s="524"/>
      <c r="F23" s="534">
        <v>1363</v>
      </c>
      <c r="G23" s="534">
        <v>699</v>
      </c>
      <c r="H23" s="534">
        <v>664</v>
      </c>
      <c r="J23" s="524">
        <v>1398</v>
      </c>
      <c r="K23" s="524">
        <v>684</v>
      </c>
      <c r="L23" s="524">
        <v>714</v>
      </c>
      <c r="N23" s="524">
        <v>1185</v>
      </c>
      <c r="O23" s="524">
        <v>588</v>
      </c>
      <c r="P23" s="524">
        <v>597</v>
      </c>
      <c r="R23" s="524">
        <v>1154</v>
      </c>
      <c r="S23" s="524">
        <v>616</v>
      </c>
      <c r="T23" s="524">
        <v>538</v>
      </c>
      <c r="V23" s="524">
        <v>1093</v>
      </c>
      <c r="W23" s="524">
        <v>560</v>
      </c>
      <c r="X23" s="524">
        <v>533</v>
      </c>
      <c r="Z23" s="524">
        <v>23</v>
      </c>
      <c r="AA23" s="524">
        <v>8</v>
      </c>
      <c r="AB23" s="524">
        <v>15</v>
      </c>
    </row>
    <row r="24" spans="1:28" x14ac:dyDescent="0.2">
      <c r="A24" s="54" t="s">
        <v>33</v>
      </c>
      <c r="B24" s="524">
        <f t="shared" si="0"/>
        <v>23591</v>
      </c>
      <c r="C24" s="524">
        <f t="shared" si="1"/>
        <v>11945</v>
      </c>
      <c r="D24" s="524">
        <f t="shared" si="2"/>
        <v>11646</v>
      </c>
      <c r="E24" s="524"/>
      <c r="F24" s="534">
        <v>5103</v>
      </c>
      <c r="G24" s="534">
        <v>2533</v>
      </c>
      <c r="H24" s="534">
        <v>2570</v>
      </c>
      <c r="J24" s="524">
        <v>5268</v>
      </c>
      <c r="K24" s="524">
        <v>2685</v>
      </c>
      <c r="L24" s="524">
        <v>2583</v>
      </c>
      <c r="N24" s="524">
        <v>5097</v>
      </c>
      <c r="O24" s="524">
        <v>2614</v>
      </c>
      <c r="P24" s="524">
        <v>2483</v>
      </c>
      <c r="R24" s="524">
        <v>4094</v>
      </c>
      <c r="S24" s="524">
        <v>2089</v>
      </c>
      <c r="T24" s="524">
        <v>2005</v>
      </c>
      <c r="V24" s="524">
        <v>3940</v>
      </c>
      <c r="W24" s="524">
        <v>1986</v>
      </c>
      <c r="X24" s="524">
        <v>1954</v>
      </c>
      <c r="Z24" s="524">
        <v>89</v>
      </c>
      <c r="AA24" s="524">
        <v>38</v>
      </c>
      <c r="AB24" s="524">
        <v>51</v>
      </c>
    </row>
    <row r="25" spans="1:28" x14ac:dyDescent="0.2">
      <c r="A25" s="54" t="s">
        <v>218</v>
      </c>
      <c r="B25" s="524">
        <f t="shared" si="0"/>
        <v>4200</v>
      </c>
      <c r="C25" s="524">
        <f t="shared" si="1"/>
        <v>2029</v>
      </c>
      <c r="D25" s="524">
        <f t="shared" si="2"/>
        <v>2171</v>
      </c>
      <c r="E25" s="524"/>
      <c r="F25" s="534">
        <v>950</v>
      </c>
      <c r="G25" s="534">
        <v>463</v>
      </c>
      <c r="H25" s="534">
        <v>487</v>
      </c>
      <c r="J25" s="524">
        <v>979</v>
      </c>
      <c r="K25" s="524">
        <v>478</v>
      </c>
      <c r="L25" s="524">
        <v>501</v>
      </c>
      <c r="N25" s="524">
        <v>840</v>
      </c>
      <c r="O25" s="524">
        <v>398</v>
      </c>
      <c r="P25" s="524">
        <v>442</v>
      </c>
      <c r="R25" s="524">
        <v>760</v>
      </c>
      <c r="S25" s="524">
        <v>361</v>
      </c>
      <c r="T25" s="524">
        <v>399</v>
      </c>
      <c r="V25" s="524">
        <v>671</v>
      </c>
      <c r="W25" s="524">
        <v>329</v>
      </c>
      <c r="X25" s="524">
        <v>342</v>
      </c>
      <c r="Z25" s="524">
        <v>0</v>
      </c>
      <c r="AA25" s="524">
        <v>0</v>
      </c>
      <c r="AB25" s="524">
        <v>0</v>
      </c>
    </row>
    <row r="26" spans="1:28" x14ac:dyDescent="0.2">
      <c r="A26" s="54" t="s">
        <v>56</v>
      </c>
      <c r="B26" s="524">
        <f t="shared" si="0"/>
        <v>7719</v>
      </c>
      <c r="C26" s="524">
        <f t="shared" si="1"/>
        <v>3810</v>
      </c>
      <c r="D26" s="524">
        <f t="shared" si="2"/>
        <v>3909</v>
      </c>
      <c r="E26" s="524"/>
      <c r="F26" s="534">
        <v>1797</v>
      </c>
      <c r="G26" s="534">
        <v>864</v>
      </c>
      <c r="H26" s="534">
        <v>933</v>
      </c>
      <c r="J26" s="524">
        <v>1759</v>
      </c>
      <c r="K26" s="524">
        <v>887</v>
      </c>
      <c r="L26" s="524">
        <v>872</v>
      </c>
      <c r="N26" s="524">
        <v>1464</v>
      </c>
      <c r="O26" s="524">
        <v>734</v>
      </c>
      <c r="P26" s="524">
        <v>730</v>
      </c>
      <c r="R26" s="524">
        <v>1306</v>
      </c>
      <c r="S26" s="524">
        <v>636</v>
      </c>
      <c r="T26" s="524">
        <v>670</v>
      </c>
      <c r="V26" s="524">
        <v>1327</v>
      </c>
      <c r="W26" s="524">
        <v>661</v>
      </c>
      <c r="X26" s="524">
        <v>666</v>
      </c>
      <c r="Z26" s="524">
        <v>66</v>
      </c>
      <c r="AA26" s="524">
        <v>28</v>
      </c>
      <c r="AB26" s="524">
        <v>38</v>
      </c>
    </row>
    <row r="27" spans="1:28" x14ac:dyDescent="0.2">
      <c r="A27" s="54" t="s">
        <v>70</v>
      </c>
      <c r="B27" s="524">
        <f t="shared" si="0"/>
        <v>2863</v>
      </c>
      <c r="C27" s="524">
        <f t="shared" si="1"/>
        <v>1396</v>
      </c>
      <c r="D27" s="524">
        <f t="shared" si="2"/>
        <v>1467</v>
      </c>
      <c r="E27" s="524"/>
      <c r="F27" s="534">
        <v>599</v>
      </c>
      <c r="G27" s="534">
        <v>287</v>
      </c>
      <c r="H27" s="534">
        <v>312</v>
      </c>
      <c r="J27" s="524">
        <v>583</v>
      </c>
      <c r="K27" s="524">
        <v>297</v>
      </c>
      <c r="L27" s="524">
        <v>286</v>
      </c>
      <c r="N27" s="524">
        <v>573</v>
      </c>
      <c r="O27" s="524">
        <v>280</v>
      </c>
      <c r="P27" s="524">
        <v>293</v>
      </c>
      <c r="R27" s="524">
        <v>520</v>
      </c>
      <c r="S27" s="524">
        <v>257</v>
      </c>
      <c r="T27" s="524">
        <v>263</v>
      </c>
      <c r="V27" s="524">
        <v>583</v>
      </c>
      <c r="W27" s="524">
        <v>271</v>
      </c>
      <c r="X27" s="524">
        <v>312</v>
      </c>
      <c r="Z27" s="524">
        <v>5</v>
      </c>
      <c r="AA27" s="524">
        <v>4</v>
      </c>
      <c r="AB27" s="524">
        <v>1</v>
      </c>
    </row>
    <row r="28" spans="1:28" x14ac:dyDescent="0.2">
      <c r="A28" s="54" t="s">
        <v>71</v>
      </c>
      <c r="B28" s="524">
        <f t="shared" si="0"/>
        <v>4828</v>
      </c>
      <c r="C28" s="524">
        <f t="shared" si="1"/>
        <v>2400</v>
      </c>
      <c r="D28" s="524">
        <f t="shared" si="2"/>
        <v>2428</v>
      </c>
      <c r="E28" s="524"/>
      <c r="F28" s="534">
        <v>1065</v>
      </c>
      <c r="G28" s="534">
        <v>515</v>
      </c>
      <c r="H28" s="534">
        <v>550</v>
      </c>
      <c r="J28" s="524">
        <v>995</v>
      </c>
      <c r="K28" s="524">
        <v>487</v>
      </c>
      <c r="L28" s="524">
        <v>508</v>
      </c>
      <c r="N28" s="524">
        <v>971</v>
      </c>
      <c r="O28" s="524">
        <v>503</v>
      </c>
      <c r="P28" s="524">
        <v>468</v>
      </c>
      <c r="R28" s="524">
        <v>867</v>
      </c>
      <c r="S28" s="524">
        <v>425</v>
      </c>
      <c r="T28" s="524">
        <v>442</v>
      </c>
      <c r="V28" s="524">
        <v>894</v>
      </c>
      <c r="W28" s="524">
        <v>456</v>
      </c>
      <c r="X28" s="524">
        <v>438</v>
      </c>
      <c r="Z28" s="524">
        <v>36</v>
      </c>
      <c r="AA28" s="524">
        <v>14</v>
      </c>
      <c r="AB28" s="524">
        <v>22</v>
      </c>
    </row>
    <row r="29" spans="1:28" x14ac:dyDescent="0.2">
      <c r="A29" s="54" t="s">
        <v>57</v>
      </c>
      <c r="B29" s="524">
        <f t="shared" si="0"/>
        <v>3282</v>
      </c>
      <c r="C29" s="524">
        <f t="shared" si="1"/>
        <v>1663</v>
      </c>
      <c r="D29" s="524">
        <f t="shared" si="2"/>
        <v>1619</v>
      </c>
      <c r="E29" s="524"/>
      <c r="F29" s="534">
        <v>739</v>
      </c>
      <c r="G29" s="534">
        <v>389</v>
      </c>
      <c r="H29" s="534">
        <v>350</v>
      </c>
      <c r="J29" s="524">
        <v>733</v>
      </c>
      <c r="K29" s="524">
        <v>374</v>
      </c>
      <c r="L29" s="524">
        <v>359</v>
      </c>
      <c r="N29" s="524">
        <v>649</v>
      </c>
      <c r="O29" s="524">
        <v>329</v>
      </c>
      <c r="P29" s="524">
        <v>320</v>
      </c>
      <c r="R29" s="524">
        <v>596</v>
      </c>
      <c r="S29" s="524">
        <v>295</v>
      </c>
      <c r="T29" s="524">
        <v>301</v>
      </c>
      <c r="V29" s="524">
        <v>565</v>
      </c>
      <c r="W29" s="524">
        <v>276</v>
      </c>
      <c r="X29" s="524">
        <v>289</v>
      </c>
      <c r="Z29" s="524">
        <v>0</v>
      </c>
      <c r="AA29" s="524">
        <v>0</v>
      </c>
      <c r="AB29" s="524">
        <v>0</v>
      </c>
    </row>
    <row r="30" spans="1:28" x14ac:dyDescent="0.2">
      <c r="A30" s="54" t="s">
        <v>58</v>
      </c>
      <c r="B30" s="524">
        <f t="shared" si="0"/>
        <v>8971</v>
      </c>
      <c r="C30" s="524">
        <f t="shared" si="1"/>
        <v>4578</v>
      </c>
      <c r="D30" s="524">
        <f t="shared" si="2"/>
        <v>4393</v>
      </c>
      <c r="E30" s="524"/>
      <c r="F30" s="534">
        <v>1980</v>
      </c>
      <c r="G30" s="534">
        <v>992</v>
      </c>
      <c r="H30" s="534">
        <v>988</v>
      </c>
      <c r="J30" s="524">
        <v>1882</v>
      </c>
      <c r="K30" s="524">
        <v>1000</v>
      </c>
      <c r="L30" s="524">
        <v>882</v>
      </c>
      <c r="N30" s="524">
        <v>1734</v>
      </c>
      <c r="O30" s="524">
        <v>886</v>
      </c>
      <c r="P30" s="524">
        <v>848</v>
      </c>
      <c r="R30" s="524">
        <v>1658</v>
      </c>
      <c r="S30" s="524">
        <v>829</v>
      </c>
      <c r="T30" s="524">
        <v>829</v>
      </c>
      <c r="V30" s="524">
        <v>1706</v>
      </c>
      <c r="W30" s="524">
        <v>867</v>
      </c>
      <c r="X30" s="524">
        <v>839</v>
      </c>
      <c r="Z30" s="524">
        <v>11</v>
      </c>
      <c r="AA30" s="524">
        <v>4</v>
      </c>
      <c r="AB30" s="524">
        <v>7</v>
      </c>
    </row>
    <row r="31" spans="1:28" x14ac:dyDescent="0.2">
      <c r="A31" s="54" t="s">
        <v>59</v>
      </c>
      <c r="B31" s="524">
        <f t="shared" si="0"/>
        <v>5746</v>
      </c>
      <c r="C31" s="524">
        <f t="shared" si="1"/>
        <v>2815</v>
      </c>
      <c r="D31" s="524">
        <f t="shared" si="2"/>
        <v>2931</v>
      </c>
      <c r="E31" s="524"/>
      <c r="F31" s="534">
        <v>1241</v>
      </c>
      <c r="G31" s="534">
        <v>619</v>
      </c>
      <c r="H31" s="534">
        <v>622</v>
      </c>
      <c r="J31" s="524">
        <v>1176</v>
      </c>
      <c r="K31" s="524">
        <v>600</v>
      </c>
      <c r="L31" s="524">
        <v>576</v>
      </c>
      <c r="N31" s="524">
        <v>1162</v>
      </c>
      <c r="O31" s="524">
        <v>535</v>
      </c>
      <c r="P31" s="524">
        <v>627</v>
      </c>
      <c r="R31" s="524">
        <v>1081</v>
      </c>
      <c r="S31" s="524">
        <v>542</v>
      </c>
      <c r="T31" s="524">
        <v>539</v>
      </c>
      <c r="V31" s="524">
        <v>1086</v>
      </c>
      <c r="W31" s="524">
        <v>519</v>
      </c>
      <c r="X31" s="524">
        <v>567</v>
      </c>
      <c r="Z31" s="524">
        <v>0</v>
      </c>
      <c r="AA31" s="524">
        <v>0</v>
      </c>
      <c r="AB31" s="524">
        <v>0</v>
      </c>
    </row>
    <row r="32" spans="1:28" x14ac:dyDescent="0.2">
      <c r="A32" s="54" t="s">
        <v>85</v>
      </c>
      <c r="B32" s="524">
        <f t="shared" si="0"/>
        <v>1462</v>
      </c>
      <c r="C32" s="524">
        <f t="shared" si="1"/>
        <v>723</v>
      </c>
      <c r="D32" s="524">
        <f t="shared" si="2"/>
        <v>739</v>
      </c>
      <c r="E32" s="524"/>
      <c r="F32" s="534">
        <v>301</v>
      </c>
      <c r="G32" s="534">
        <v>143</v>
      </c>
      <c r="H32" s="534">
        <v>158</v>
      </c>
      <c r="J32" s="524">
        <v>328</v>
      </c>
      <c r="K32" s="524">
        <v>175</v>
      </c>
      <c r="L32" s="524">
        <v>153</v>
      </c>
      <c r="N32" s="524">
        <v>289</v>
      </c>
      <c r="O32" s="524">
        <v>143</v>
      </c>
      <c r="P32" s="524">
        <v>146</v>
      </c>
      <c r="R32" s="524">
        <v>278</v>
      </c>
      <c r="S32" s="524">
        <v>144</v>
      </c>
      <c r="T32" s="524">
        <v>134</v>
      </c>
      <c r="V32" s="524">
        <v>266</v>
      </c>
      <c r="W32" s="524">
        <v>118</v>
      </c>
      <c r="X32" s="524">
        <v>148</v>
      </c>
      <c r="Z32" s="524">
        <v>0</v>
      </c>
      <c r="AA32" s="524">
        <v>0</v>
      </c>
      <c r="AB32" s="524">
        <v>0</v>
      </c>
    </row>
    <row r="33" spans="1:28" x14ac:dyDescent="0.2">
      <c r="A33" s="54" t="s">
        <v>72</v>
      </c>
      <c r="B33" s="524">
        <f t="shared" si="0"/>
        <v>4758</v>
      </c>
      <c r="C33" s="524">
        <f t="shared" si="1"/>
        <v>2407</v>
      </c>
      <c r="D33" s="524">
        <f t="shared" si="2"/>
        <v>2351</v>
      </c>
      <c r="E33" s="524"/>
      <c r="F33" s="534">
        <v>1063</v>
      </c>
      <c r="G33" s="534">
        <v>542</v>
      </c>
      <c r="H33" s="534">
        <v>521</v>
      </c>
      <c r="J33" s="524">
        <v>1043</v>
      </c>
      <c r="K33" s="524">
        <v>550</v>
      </c>
      <c r="L33" s="524">
        <v>493</v>
      </c>
      <c r="N33" s="524">
        <v>957</v>
      </c>
      <c r="O33" s="524">
        <v>493</v>
      </c>
      <c r="P33" s="524">
        <v>464</v>
      </c>
      <c r="R33" s="524">
        <v>911</v>
      </c>
      <c r="S33" s="524">
        <v>449</v>
      </c>
      <c r="T33" s="524">
        <v>462</v>
      </c>
      <c r="V33" s="524">
        <v>770</v>
      </c>
      <c r="W33" s="524">
        <v>369</v>
      </c>
      <c r="X33" s="524">
        <v>401</v>
      </c>
      <c r="Z33" s="524">
        <v>14</v>
      </c>
      <c r="AA33" s="524">
        <v>4</v>
      </c>
      <c r="AB33" s="524">
        <v>10</v>
      </c>
    </row>
    <row r="34" spans="1:28" x14ac:dyDescent="0.2">
      <c r="A34" s="54" t="s">
        <v>73</v>
      </c>
      <c r="B34" s="524">
        <f t="shared" si="0"/>
        <v>906</v>
      </c>
      <c r="C34" s="524">
        <f t="shared" si="1"/>
        <v>473</v>
      </c>
      <c r="D34" s="524">
        <f t="shared" si="2"/>
        <v>433</v>
      </c>
      <c r="E34" s="524"/>
      <c r="F34" s="534">
        <v>213</v>
      </c>
      <c r="G34" s="534">
        <v>116</v>
      </c>
      <c r="H34" s="534">
        <v>97</v>
      </c>
      <c r="J34" s="524">
        <v>191</v>
      </c>
      <c r="K34" s="524">
        <v>105</v>
      </c>
      <c r="L34" s="524">
        <v>86</v>
      </c>
      <c r="N34" s="524">
        <v>159</v>
      </c>
      <c r="O34" s="524">
        <v>82</v>
      </c>
      <c r="P34" s="524">
        <v>77</v>
      </c>
      <c r="R34" s="524">
        <v>176</v>
      </c>
      <c r="S34" s="524">
        <v>94</v>
      </c>
      <c r="T34" s="524">
        <v>82</v>
      </c>
      <c r="V34" s="524">
        <v>159</v>
      </c>
      <c r="W34" s="524">
        <v>74</v>
      </c>
      <c r="X34" s="524">
        <v>85</v>
      </c>
      <c r="Z34" s="524">
        <v>8</v>
      </c>
      <c r="AA34" s="524">
        <v>2</v>
      </c>
      <c r="AB34" s="524">
        <v>6</v>
      </c>
    </row>
    <row r="35" spans="1:28" x14ac:dyDescent="0.2">
      <c r="A35" s="54" t="s">
        <v>74</v>
      </c>
      <c r="B35" s="524">
        <f t="shared" si="0"/>
        <v>11003</v>
      </c>
      <c r="C35" s="524">
        <f t="shared" si="1"/>
        <v>5567</v>
      </c>
      <c r="D35" s="524">
        <f t="shared" si="2"/>
        <v>5436</v>
      </c>
      <c r="E35" s="524"/>
      <c r="F35" s="534">
        <v>2574</v>
      </c>
      <c r="G35" s="534">
        <v>1332</v>
      </c>
      <c r="H35" s="534">
        <v>1242</v>
      </c>
      <c r="J35" s="524">
        <v>2418</v>
      </c>
      <c r="K35" s="524">
        <v>1240</v>
      </c>
      <c r="L35" s="524">
        <v>1178</v>
      </c>
      <c r="N35" s="524">
        <v>2149</v>
      </c>
      <c r="O35" s="524">
        <v>1098</v>
      </c>
      <c r="P35" s="524">
        <v>1051</v>
      </c>
      <c r="R35" s="524">
        <v>1971</v>
      </c>
      <c r="S35" s="524">
        <v>962</v>
      </c>
      <c r="T35" s="524">
        <v>1009</v>
      </c>
      <c r="V35" s="524">
        <v>1880</v>
      </c>
      <c r="W35" s="524">
        <v>928</v>
      </c>
      <c r="X35" s="524">
        <v>952</v>
      </c>
      <c r="Z35" s="524">
        <v>11</v>
      </c>
      <c r="AA35" s="524">
        <v>7</v>
      </c>
      <c r="AB35" s="524">
        <v>4</v>
      </c>
    </row>
    <row r="36" spans="1:28" x14ac:dyDescent="0.2">
      <c r="A36" s="54" t="s">
        <v>75</v>
      </c>
      <c r="B36" s="524">
        <f t="shared" si="0"/>
        <v>10557</v>
      </c>
      <c r="C36" s="524">
        <f t="shared" si="1"/>
        <v>5273</v>
      </c>
      <c r="D36" s="524">
        <f t="shared" si="2"/>
        <v>5284</v>
      </c>
      <c r="E36" s="524"/>
      <c r="F36" s="534">
        <v>2479</v>
      </c>
      <c r="G36" s="534">
        <v>1276</v>
      </c>
      <c r="H36" s="534">
        <v>1203</v>
      </c>
      <c r="J36" s="524">
        <v>2364</v>
      </c>
      <c r="K36" s="524">
        <v>1193</v>
      </c>
      <c r="L36" s="524">
        <v>1171</v>
      </c>
      <c r="N36" s="524">
        <v>1999</v>
      </c>
      <c r="O36" s="524">
        <v>986</v>
      </c>
      <c r="P36" s="524">
        <v>1013</v>
      </c>
      <c r="R36" s="524">
        <v>1866</v>
      </c>
      <c r="S36" s="524">
        <v>913</v>
      </c>
      <c r="T36" s="524">
        <v>953</v>
      </c>
      <c r="V36" s="524">
        <v>1825</v>
      </c>
      <c r="W36" s="524">
        <v>892</v>
      </c>
      <c r="X36" s="524">
        <v>933</v>
      </c>
      <c r="Z36" s="524">
        <v>24</v>
      </c>
      <c r="AA36" s="524">
        <v>13</v>
      </c>
      <c r="AB36" s="524">
        <v>11</v>
      </c>
    </row>
    <row r="37" spans="1:28" ht="13.5" thickBot="1" x14ac:dyDescent="0.25">
      <c r="A37" s="58" t="s">
        <v>76</v>
      </c>
      <c r="B37" s="520">
        <f t="shared" si="0"/>
        <v>1573</v>
      </c>
      <c r="C37" s="520">
        <f t="shared" si="1"/>
        <v>792</v>
      </c>
      <c r="D37" s="520">
        <f t="shared" si="2"/>
        <v>781</v>
      </c>
      <c r="E37" s="520"/>
      <c r="F37" s="535">
        <v>369</v>
      </c>
      <c r="G37" s="535">
        <v>170</v>
      </c>
      <c r="H37" s="535">
        <v>199</v>
      </c>
      <c r="I37" s="520"/>
      <c r="J37" s="520">
        <v>392</v>
      </c>
      <c r="K37" s="520">
        <v>206</v>
      </c>
      <c r="L37" s="520">
        <v>186</v>
      </c>
      <c r="M37" s="520"/>
      <c r="N37" s="520">
        <v>313</v>
      </c>
      <c r="O37" s="520">
        <v>154</v>
      </c>
      <c r="P37" s="520">
        <v>159</v>
      </c>
      <c r="Q37" s="520"/>
      <c r="R37" s="520">
        <v>290</v>
      </c>
      <c r="S37" s="520">
        <v>166</v>
      </c>
      <c r="T37" s="520">
        <v>124</v>
      </c>
      <c r="U37" s="520"/>
      <c r="V37" s="520">
        <v>209</v>
      </c>
      <c r="W37" s="520">
        <v>96</v>
      </c>
      <c r="X37" s="520">
        <v>113</v>
      </c>
      <c r="Y37" s="520"/>
      <c r="Z37" s="520">
        <v>0</v>
      </c>
      <c r="AA37" s="520">
        <v>0</v>
      </c>
      <c r="AB37" s="520">
        <v>0</v>
      </c>
    </row>
    <row r="38" spans="1:28" ht="15" customHeight="1" x14ac:dyDescent="0.2">
      <c r="A38" s="141" t="s">
        <v>267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ht="15" customHeight="1" x14ac:dyDescent="0.2">
      <c r="A39" s="35" t="s">
        <v>24</v>
      </c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  <row r="40" spans="1:28" x14ac:dyDescent="0.2"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745" priority="15" operator="equal">
      <formula>0</formula>
    </cfRule>
  </conditionalFormatting>
  <conditionalFormatting sqref="F9:H9">
    <cfRule type="cellIs" dxfId="744" priority="14" operator="equal">
      <formula>0</formula>
    </cfRule>
  </conditionalFormatting>
  <conditionalFormatting sqref="J9:L9">
    <cfRule type="cellIs" dxfId="743" priority="6" operator="equal">
      <formula>0</formula>
    </cfRule>
  </conditionalFormatting>
  <conditionalFormatting sqref="N9:P9">
    <cfRule type="cellIs" dxfId="742" priority="5" operator="equal">
      <formula>0</formula>
    </cfRule>
  </conditionalFormatting>
  <conditionalFormatting sqref="R9:T9">
    <cfRule type="cellIs" dxfId="741" priority="4" operator="equal">
      <formula>0</formula>
    </cfRule>
  </conditionalFormatting>
  <conditionalFormatting sqref="V9:X9">
    <cfRule type="cellIs" dxfId="740" priority="3" operator="equal">
      <formula>0</formula>
    </cfRule>
  </conditionalFormatting>
  <conditionalFormatting sqref="Z9:AB9">
    <cfRule type="cellIs" dxfId="739" priority="2" operator="equal">
      <formula>0</formula>
    </cfRule>
  </conditionalFormatting>
  <conditionalFormatting sqref="B11:AB37">
    <cfRule type="cellIs" dxfId="738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40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214033</v>
      </c>
      <c r="C9" s="554">
        <f>SUM(C11:C37)</f>
        <v>108371</v>
      </c>
      <c r="D9" s="554">
        <f>SUM(D11:D37)</f>
        <v>105662</v>
      </c>
      <c r="E9" s="554"/>
      <c r="F9" s="554">
        <f>SUM(F11:F37)</f>
        <v>48263</v>
      </c>
      <c r="G9" s="554">
        <f>SUM(G11:G37)</f>
        <v>24470</v>
      </c>
      <c r="H9" s="554">
        <f>SUM(H11:H37)</f>
        <v>23793</v>
      </c>
      <c r="I9" s="554"/>
      <c r="J9" s="554">
        <f>SUM(J11:J37)</f>
        <v>48087</v>
      </c>
      <c r="K9" s="554">
        <f>SUM(K11:K37)</f>
        <v>24792</v>
      </c>
      <c r="L9" s="554">
        <f>SUM(L11:L37)</f>
        <v>23295</v>
      </c>
      <c r="M9" s="554"/>
      <c r="N9" s="554">
        <f>SUM(N11:N37)</f>
        <v>43112</v>
      </c>
      <c r="O9" s="554">
        <f>SUM(O11:O37)</f>
        <v>21704</v>
      </c>
      <c r="P9" s="554">
        <f>SUM(P11:P37)</f>
        <v>21408</v>
      </c>
      <c r="Q9" s="554"/>
      <c r="R9" s="554">
        <f>SUM(R11:R37)</f>
        <v>37283</v>
      </c>
      <c r="S9" s="554">
        <f>SUM(S11:S37)</f>
        <v>18888</v>
      </c>
      <c r="T9" s="554">
        <f>SUM(T11:T37)</f>
        <v>18395</v>
      </c>
      <c r="U9" s="554"/>
      <c r="V9" s="554">
        <f>SUM(V11:V37)</f>
        <v>36746</v>
      </c>
      <c r="W9" s="554">
        <f>SUM(W11:W37)</f>
        <v>18298</v>
      </c>
      <c r="X9" s="554">
        <f>SUM(X11:X37)</f>
        <v>18448</v>
      </c>
      <c r="Y9" s="554"/>
      <c r="Z9" s="554">
        <f>SUM(Z11:Z37)</f>
        <v>542</v>
      </c>
      <c r="AA9" s="554">
        <f>SUM(AA11:AA37)</f>
        <v>219</v>
      </c>
      <c r="AB9" s="554">
        <f>SUM(AB11:AB37)</f>
        <v>323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12902</v>
      </c>
      <c r="C11" s="524">
        <f>+G11+K11+O11+S11+W11+AA11</f>
        <v>6579</v>
      </c>
      <c r="D11" s="524">
        <f>+B11-C11</f>
        <v>6323</v>
      </c>
      <c r="E11" s="537"/>
      <c r="F11" s="522">
        <v>2999</v>
      </c>
      <c r="G11" s="522">
        <v>1517</v>
      </c>
      <c r="H11" s="522">
        <v>1482</v>
      </c>
      <c r="I11" s="537"/>
      <c r="J11" s="537">
        <v>2980</v>
      </c>
      <c r="K11" s="537">
        <v>1519</v>
      </c>
      <c r="L11" s="537">
        <v>1461</v>
      </c>
      <c r="M11" s="537"/>
      <c r="N11" s="537">
        <v>2493</v>
      </c>
      <c r="O11" s="537">
        <v>1243</v>
      </c>
      <c r="P11" s="537">
        <v>1250</v>
      </c>
      <c r="Q11" s="537"/>
      <c r="R11" s="537">
        <v>2181</v>
      </c>
      <c r="S11" s="537">
        <v>1158</v>
      </c>
      <c r="T11" s="537">
        <v>1023</v>
      </c>
      <c r="U11" s="537"/>
      <c r="V11" s="537">
        <v>2239</v>
      </c>
      <c r="W11" s="537">
        <v>1132</v>
      </c>
      <c r="X11" s="537">
        <v>1107</v>
      </c>
      <c r="Y11" s="537"/>
      <c r="Z11" s="537">
        <v>10</v>
      </c>
      <c r="AA11" s="537">
        <v>10</v>
      </c>
      <c r="AB11" s="537">
        <v>0</v>
      </c>
    </row>
    <row r="12" spans="1:29" x14ac:dyDescent="0.2">
      <c r="A12" s="54" t="s">
        <v>61</v>
      </c>
      <c r="B12" s="524">
        <f t="shared" ref="B12:C37" si="0">+F12+J12+N12+R12+V12+Z12</f>
        <v>13458</v>
      </c>
      <c r="C12" s="524">
        <f t="shared" si="0"/>
        <v>6972</v>
      </c>
      <c r="D12" s="524">
        <f t="shared" ref="D12:D37" si="1">+B12-C12</f>
        <v>6486</v>
      </c>
      <c r="E12" s="537"/>
      <c r="F12" s="522">
        <v>3077</v>
      </c>
      <c r="G12" s="522">
        <v>1594</v>
      </c>
      <c r="H12" s="522">
        <v>1483</v>
      </c>
      <c r="I12" s="537"/>
      <c r="J12" s="537">
        <v>3099</v>
      </c>
      <c r="K12" s="537">
        <v>1629</v>
      </c>
      <c r="L12" s="537">
        <v>1470</v>
      </c>
      <c r="M12" s="537"/>
      <c r="N12" s="537">
        <v>2696</v>
      </c>
      <c r="O12" s="537">
        <v>1390</v>
      </c>
      <c r="P12" s="537">
        <v>1306</v>
      </c>
      <c r="Q12" s="537"/>
      <c r="R12" s="537">
        <v>2200</v>
      </c>
      <c r="S12" s="537">
        <v>1138</v>
      </c>
      <c r="T12" s="537">
        <v>1062</v>
      </c>
      <c r="U12" s="537"/>
      <c r="V12" s="537">
        <v>2366</v>
      </c>
      <c r="W12" s="537">
        <v>1215</v>
      </c>
      <c r="X12" s="537">
        <v>1151</v>
      </c>
      <c r="Y12" s="537"/>
      <c r="Z12" s="537">
        <v>20</v>
      </c>
      <c r="AA12" s="537">
        <v>6</v>
      </c>
      <c r="AB12" s="537">
        <v>14</v>
      </c>
    </row>
    <row r="13" spans="1:29" x14ac:dyDescent="0.2">
      <c r="A13" s="54" t="s">
        <v>31</v>
      </c>
      <c r="B13" s="524">
        <f t="shared" si="0"/>
        <v>12421</v>
      </c>
      <c r="C13" s="524">
        <f t="shared" si="0"/>
        <v>6320</v>
      </c>
      <c r="D13" s="524">
        <f t="shared" si="1"/>
        <v>6101</v>
      </c>
      <c r="E13" s="537"/>
      <c r="F13" s="522">
        <v>3053</v>
      </c>
      <c r="G13" s="522">
        <v>1585</v>
      </c>
      <c r="H13" s="522">
        <v>1468</v>
      </c>
      <c r="I13" s="537"/>
      <c r="J13" s="537">
        <v>2909</v>
      </c>
      <c r="K13" s="537">
        <v>1502</v>
      </c>
      <c r="L13" s="537">
        <v>1407</v>
      </c>
      <c r="M13" s="537"/>
      <c r="N13" s="537">
        <v>2660</v>
      </c>
      <c r="O13" s="537">
        <v>1311</v>
      </c>
      <c r="P13" s="537">
        <v>1349</v>
      </c>
      <c r="Q13" s="537"/>
      <c r="R13" s="537">
        <v>1906</v>
      </c>
      <c r="S13" s="537">
        <v>973</v>
      </c>
      <c r="T13" s="537">
        <v>933</v>
      </c>
      <c r="U13" s="537"/>
      <c r="V13" s="537">
        <v>1868</v>
      </c>
      <c r="W13" s="537">
        <v>943</v>
      </c>
      <c r="X13" s="537">
        <v>925</v>
      </c>
      <c r="Y13" s="537"/>
      <c r="Z13" s="537">
        <v>25</v>
      </c>
      <c r="AA13" s="537">
        <v>6</v>
      </c>
      <c r="AB13" s="537">
        <v>19</v>
      </c>
    </row>
    <row r="14" spans="1:29" x14ac:dyDescent="0.2">
      <c r="A14" s="54" t="s">
        <v>62</v>
      </c>
      <c r="B14" s="524">
        <f t="shared" si="0"/>
        <v>12019</v>
      </c>
      <c r="C14" s="524">
        <f t="shared" si="0"/>
        <v>6273</v>
      </c>
      <c r="D14" s="524">
        <f t="shared" si="1"/>
        <v>5746</v>
      </c>
      <c r="E14" s="537"/>
      <c r="F14" s="522">
        <v>2773</v>
      </c>
      <c r="G14" s="522">
        <v>1471</v>
      </c>
      <c r="H14" s="522">
        <v>1302</v>
      </c>
      <c r="I14" s="537"/>
      <c r="J14" s="537">
        <v>2950</v>
      </c>
      <c r="K14" s="537">
        <v>1524</v>
      </c>
      <c r="L14" s="537">
        <v>1426</v>
      </c>
      <c r="M14" s="537"/>
      <c r="N14" s="537">
        <v>2492</v>
      </c>
      <c r="O14" s="537">
        <v>1298</v>
      </c>
      <c r="P14" s="537">
        <v>1194</v>
      </c>
      <c r="Q14" s="537"/>
      <c r="R14" s="537">
        <v>1964</v>
      </c>
      <c r="S14" s="537">
        <v>1024</v>
      </c>
      <c r="T14" s="537">
        <v>940</v>
      </c>
      <c r="U14" s="537"/>
      <c r="V14" s="537">
        <v>1840</v>
      </c>
      <c r="W14" s="537">
        <v>956</v>
      </c>
      <c r="X14" s="537">
        <v>884</v>
      </c>
      <c r="Y14" s="537"/>
      <c r="Z14" s="537">
        <v>0</v>
      </c>
      <c r="AA14" s="537">
        <v>0</v>
      </c>
      <c r="AB14" s="537">
        <v>0</v>
      </c>
    </row>
    <row r="15" spans="1:29" x14ac:dyDescent="0.2">
      <c r="A15" s="54" t="s">
        <v>63</v>
      </c>
      <c r="B15" s="524">
        <f t="shared" si="0"/>
        <v>2911</v>
      </c>
      <c r="C15" s="524">
        <f t="shared" si="0"/>
        <v>1503</v>
      </c>
      <c r="D15" s="524">
        <f t="shared" si="1"/>
        <v>1408</v>
      </c>
      <c r="E15" s="538"/>
      <c r="F15" s="541">
        <v>629</v>
      </c>
      <c r="G15" s="541">
        <v>326</v>
      </c>
      <c r="H15" s="541">
        <v>303</v>
      </c>
      <c r="I15" s="538"/>
      <c r="J15" s="537">
        <v>597</v>
      </c>
      <c r="K15" s="537">
        <v>318</v>
      </c>
      <c r="L15" s="537">
        <v>279</v>
      </c>
      <c r="M15" s="537"/>
      <c r="N15" s="537">
        <v>614</v>
      </c>
      <c r="O15" s="537">
        <v>307</v>
      </c>
      <c r="P15" s="537">
        <v>307</v>
      </c>
      <c r="Q15" s="537"/>
      <c r="R15" s="537">
        <v>519</v>
      </c>
      <c r="S15" s="537">
        <v>275</v>
      </c>
      <c r="T15" s="537">
        <v>244</v>
      </c>
      <c r="U15" s="537"/>
      <c r="V15" s="537">
        <v>528</v>
      </c>
      <c r="W15" s="537">
        <v>267</v>
      </c>
      <c r="X15" s="537">
        <v>261</v>
      </c>
      <c r="Y15" s="537"/>
      <c r="Z15" s="537">
        <v>24</v>
      </c>
      <c r="AA15" s="537">
        <v>10</v>
      </c>
      <c r="AB15" s="537">
        <v>14</v>
      </c>
    </row>
    <row r="16" spans="1:29" x14ac:dyDescent="0.2">
      <c r="A16" s="54" t="s">
        <v>64</v>
      </c>
      <c r="B16" s="524">
        <f t="shared" si="0"/>
        <v>7471</v>
      </c>
      <c r="C16" s="524">
        <f t="shared" si="0"/>
        <v>3787</v>
      </c>
      <c r="D16" s="524">
        <f t="shared" si="1"/>
        <v>3684</v>
      </c>
      <c r="E16" s="538"/>
      <c r="F16" s="541">
        <v>1531</v>
      </c>
      <c r="G16" s="541">
        <v>761</v>
      </c>
      <c r="H16" s="541">
        <v>770</v>
      </c>
      <c r="I16" s="538"/>
      <c r="J16" s="538">
        <v>1636</v>
      </c>
      <c r="K16" s="538">
        <v>848</v>
      </c>
      <c r="L16" s="538">
        <v>788</v>
      </c>
      <c r="M16" s="538"/>
      <c r="N16" s="538">
        <v>1560</v>
      </c>
      <c r="O16" s="538">
        <v>762</v>
      </c>
      <c r="P16" s="538">
        <v>798</v>
      </c>
      <c r="Q16" s="538"/>
      <c r="R16" s="538">
        <v>1304</v>
      </c>
      <c r="S16" s="538">
        <v>679</v>
      </c>
      <c r="T16" s="538">
        <v>625</v>
      </c>
      <c r="U16" s="538"/>
      <c r="V16" s="538">
        <v>1380</v>
      </c>
      <c r="W16" s="538">
        <v>713</v>
      </c>
      <c r="X16" s="538">
        <v>667</v>
      </c>
      <c r="Y16" s="538"/>
      <c r="Z16" s="538">
        <v>60</v>
      </c>
      <c r="AA16" s="538">
        <v>24</v>
      </c>
      <c r="AB16" s="538">
        <v>36</v>
      </c>
    </row>
    <row r="17" spans="1:28" x14ac:dyDescent="0.2">
      <c r="A17" s="54" t="s">
        <v>84</v>
      </c>
      <c r="B17" s="524">
        <f t="shared" si="0"/>
        <v>1556</v>
      </c>
      <c r="C17" s="524">
        <f t="shared" si="0"/>
        <v>762</v>
      </c>
      <c r="D17" s="524">
        <f t="shared" si="1"/>
        <v>794</v>
      </c>
      <c r="E17" s="538"/>
      <c r="F17" s="541">
        <v>294</v>
      </c>
      <c r="G17" s="541">
        <v>134</v>
      </c>
      <c r="H17" s="541">
        <v>160</v>
      </c>
      <c r="I17" s="538"/>
      <c r="J17" s="538">
        <v>295</v>
      </c>
      <c r="K17" s="538">
        <v>176</v>
      </c>
      <c r="L17" s="538">
        <v>119</v>
      </c>
      <c r="M17" s="538"/>
      <c r="N17" s="538">
        <v>313</v>
      </c>
      <c r="O17" s="538">
        <v>152</v>
      </c>
      <c r="P17" s="538">
        <v>161</v>
      </c>
      <c r="Q17" s="538"/>
      <c r="R17" s="538">
        <v>308</v>
      </c>
      <c r="S17" s="538">
        <v>137</v>
      </c>
      <c r="T17" s="538">
        <v>171</v>
      </c>
      <c r="U17" s="538"/>
      <c r="V17" s="538">
        <v>329</v>
      </c>
      <c r="W17" s="538">
        <v>151</v>
      </c>
      <c r="X17" s="538">
        <v>178</v>
      </c>
      <c r="Y17" s="538"/>
      <c r="Z17" s="538">
        <v>17</v>
      </c>
      <c r="AA17" s="538">
        <v>12</v>
      </c>
      <c r="AB17" s="538">
        <v>5</v>
      </c>
    </row>
    <row r="18" spans="1:28" x14ac:dyDescent="0.2">
      <c r="A18" s="54" t="s">
        <v>55</v>
      </c>
      <c r="B18" s="524">
        <f t="shared" si="0"/>
        <v>21131</v>
      </c>
      <c r="C18" s="524">
        <f t="shared" si="0"/>
        <v>10672</v>
      </c>
      <c r="D18" s="524">
        <f t="shared" si="1"/>
        <v>10459</v>
      </c>
      <c r="E18" s="538"/>
      <c r="F18" s="541">
        <v>4900</v>
      </c>
      <c r="G18" s="541">
        <v>2490</v>
      </c>
      <c r="H18" s="541">
        <v>2410</v>
      </c>
      <c r="I18" s="538"/>
      <c r="J18" s="538">
        <v>4705</v>
      </c>
      <c r="K18" s="538">
        <v>2446</v>
      </c>
      <c r="L18" s="538">
        <v>2259</v>
      </c>
      <c r="M18" s="538"/>
      <c r="N18" s="538">
        <v>4277</v>
      </c>
      <c r="O18" s="538">
        <v>2155</v>
      </c>
      <c r="P18" s="538">
        <v>2122</v>
      </c>
      <c r="Q18" s="538"/>
      <c r="R18" s="538">
        <v>3615</v>
      </c>
      <c r="S18" s="538">
        <v>1824</v>
      </c>
      <c r="T18" s="538">
        <v>1791</v>
      </c>
      <c r="U18" s="538"/>
      <c r="V18" s="538">
        <v>3544</v>
      </c>
      <c r="W18" s="538">
        <v>1729</v>
      </c>
      <c r="X18" s="538">
        <v>1815</v>
      </c>
      <c r="Y18" s="538"/>
      <c r="Z18" s="538">
        <v>90</v>
      </c>
      <c r="AA18" s="538">
        <v>28</v>
      </c>
      <c r="AB18" s="538">
        <v>62</v>
      </c>
    </row>
    <row r="19" spans="1:28" x14ac:dyDescent="0.2">
      <c r="A19" s="54" t="s">
        <v>65</v>
      </c>
      <c r="B19" s="524">
        <f t="shared" si="0"/>
        <v>9879</v>
      </c>
      <c r="C19" s="524">
        <f t="shared" si="0"/>
        <v>4931</v>
      </c>
      <c r="D19" s="524">
        <f t="shared" si="1"/>
        <v>4948</v>
      </c>
      <c r="E19" s="537"/>
      <c r="F19" s="522">
        <v>2134</v>
      </c>
      <c r="G19" s="522">
        <v>1085</v>
      </c>
      <c r="H19" s="522">
        <v>1049</v>
      </c>
      <c r="I19" s="537"/>
      <c r="J19" s="537">
        <v>2090</v>
      </c>
      <c r="K19" s="537">
        <v>1076</v>
      </c>
      <c r="L19" s="537">
        <v>1014</v>
      </c>
      <c r="M19" s="537"/>
      <c r="N19" s="537">
        <v>1978</v>
      </c>
      <c r="O19" s="537">
        <v>996</v>
      </c>
      <c r="P19" s="537">
        <v>982</v>
      </c>
      <c r="Q19" s="537"/>
      <c r="R19" s="537">
        <v>1810</v>
      </c>
      <c r="S19" s="537">
        <v>883</v>
      </c>
      <c r="T19" s="537">
        <v>927</v>
      </c>
      <c r="U19" s="537"/>
      <c r="V19" s="537">
        <v>1809</v>
      </c>
      <c r="W19" s="537">
        <v>872</v>
      </c>
      <c r="X19" s="537">
        <v>937</v>
      </c>
      <c r="Y19" s="537"/>
      <c r="Z19" s="537">
        <v>58</v>
      </c>
      <c r="AA19" s="537">
        <v>19</v>
      </c>
      <c r="AB19" s="537">
        <v>39</v>
      </c>
    </row>
    <row r="20" spans="1:28" x14ac:dyDescent="0.2">
      <c r="A20" s="54" t="s">
        <v>66</v>
      </c>
      <c r="B20" s="524">
        <f t="shared" si="0"/>
        <v>10245</v>
      </c>
      <c r="C20" s="524">
        <f t="shared" si="0"/>
        <v>5178</v>
      </c>
      <c r="D20" s="524">
        <f t="shared" si="1"/>
        <v>5067</v>
      </c>
      <c r="E20" s="538"/>
      <c r="F20" s="541">
        <v>2283</v>
      </c>
      <c r="G20" s="541">
        <v>1158</v>
      </c>
      <c r="H20" s="541">
        <v>1125</v>
      </c>
      <c r="I20" s="538"/>
      <c r="J20" s="538">
        <v>2287</v>
      </c>
      <c r="K20" s="538">
        <v>1181</v>
      </c>
      <c r="L20" s="538">
        <v>1106</v>
      </c>
      <c r="M20" s="538"/>
      <c r="N20" s="538">
        <v>1963</v>
      </c>
      <c r="O20" s="538">
        <v>978</v>
      </c>
      <c r="P20" s="538">
        <v>985</v>
      </c>
      <c r="Q20" s="538"/>
      <c r="R20" s="538">
        <v>1911</v>
      </c>
      <c r="S20" s="538">
        <v>950</v>
      </c>
      <c r="T20" s="538">
        <v>961</v>
      </c>
      <c r="U20" s="538"/>
      <c r="V20" s="538">
        <v>1779</v>
      </c>
      <c r="W20" s="538">
        <v>902</v>
      </c>
      <c r="X20" s="538">
        <v>877</v>
      </c>
      <c r="Y20" s="538"/>
      <c r="Z20" s="538">
        <v>22</v>
      </c>
      <c r="AA20" s="538">
        <v>9</v>
      </c>
      <c r="AB20" s="538">
        <v>13</v>
      </c>
    </row>
    <row r="21" spans="1:28" x14ac:dyDescent="0.2">
      <c r="A21" s="54" t="s">
        <v>67</v>
      </c>
      <c r="B21" s="524">
        <f t="shared" si="0"/>
        <v>4144</v>
      </c>
      <c r="C21" s="524">
        <f t="shared" si="0"/>
        <v>2058</v>
      </c>
      <c r="D21" s="524">
        <f t="shared" si="1"/>
        <v>2086</v>
      </c>
      <c r="E21" s="538"/>
      <c r="F21" s="541">
        <v>958</v>
      </c>
      <c r="G21" s="541">
        <v>465</v>
      </c>
      <c r="H21" s="541">
        <v>493</v>
      </c>
      <c r="I21" s="538"/>
      <c r="J21" s="538">
        <v>910</v>
      </c>
      <c r="K21" s="538">
        <v>466</v>
      </c>
      <c r="L21" s="538">
        <v>444</v>
      </c>
      <c r="M21" s="538"/>
      <c r="N21" s="538">
        <v>807</v>
      </c>
      <c r="O21" s="538">
        <v>395</v>
      </c>
      <c r="P21" s="538">
        <v>412</v>
      </c>
      <c r="Q21" s="538"/>
      <c r="R21" s="538">
        <v>701</v>
      </c>
      <c r="S21" s="538">
        <v>346</v>
      </c>
      <c r="T21" s="538">
        <v>355</v>
      </c>
      <c r="U21" s="538"/>
      <c r="V21" s="538">
        <v>768</v>
      </c>
      <c r="W21" s="538">
        <v>386</v>
      </c>
      <c r="X21" s="538">
        <v>382</v>
      </c>
      <c r="Y21" s="538"/>
      <c r="Z21" s="538">
        <v>0</v>
      </c>
      <c r="AA21" s="538">
        <v>0</v>
      </c>
      <c r="AB21" s="538">
        <v>0</v>
      </c>
    </row>
    <row r="22" spans="1:28" x14ac:dyDescent="0.2">
      <c r="A22" s="53" t="s">
        <v>32</v>
      </c>
      <c r="B22" s="524">
        <f t="shared" si="0"/>
        <v>18884</v>
      </c>
      <c r="C22" s="524">
        <f t="shared" si="0"/>
        <v>9556</v>
      </c>
      <c r="D22" s="524">
        <f t="shared" si="1"/>
        <v>9328</v>
      </c>
      <c r="E22" s="524"/>
      <c r="F22" s="522">
        <v>4092</v>
      </c>
      <c r="G22" s="522">
        <v>2058</v>
      </c>
      <c r="H22" s="522">
        <v>2034</v>
      </c>
      <c r="I22" s="524"/>
      <c r="J22" s="537">
        <v>4330</v>
      </c>
      <c r="K22" s="537">
        <v>2237</v>
      </c>
      <c r="L22" s="537">
        <v>2093</v>
      </c>
      <c r="M22" s="524"/>
      <c r="N22" s="537">
        <v>3891</v>
      </c>
      <c r="O22" s="537">
        <v>1981</v>
      </c>
      <c r="P22" s="537">
        <v>1910</v>
      </c>
      <c r="Q22" s="524"/>
      <c r="R22" s="537">
        <v>3312</v>
      </c>
      <c r="S22" s="537">
        <v>1689</v>
      </c>
      <c r="T22" s="537">
        <v>1623</v>
      </c>
      <c r="U22" s="524"/>
      <c r="V22" s="537">
        <v>3235</v>
      </c>
      <c r="W22" s="537">
        <v>1579</v>
      </c>
      <c r="X22" s="537">
        <v>1656</v>
      </c>
      <c r="Y22" s="524"/>
      <c r="Z22" s="537">
        <v>24</v>
      </c>
      <c r="AA22" s="537">
        <v>12</v>
      </c>
      <c r="AB22" s="537">
        <v>12</v>
      </c>
    </row>
    <row r="23" spans="1:28" x14ac:dyDescent="0.2">
      <c r="A23" s="54" t="s">
        <v>68</v>
      </c>
      <c r="B23" s="524">
        <f t="shared" si="0"/>
        <v>6011</v>
      </c>
      <c r="C23" s="524">
        <f t="shared" si="0"/>
        <v>3053</v>
      </c>
      <c r="D23" s="524">
        <f t="shared" si="1"/>
        <v>2958</v>
      </c>
      <c r="E23" s="524"/>
      <c r="F23" s="534">
        <v>1310</v>
      </c>
      <c r="G23" s="534">
        <v>674</v>
      </c>
      <c r="H23" s="534">
        <v>636</v>
      </c>
      <c r="I23" s="524"/>
      <c r="J23" s="524">
        <v>1358</v>
      </c>
      <c r="K23" s="524">
        <v>667</v>
      </c>
      <c r="L23" s="524">
        <v>691</v>
      </c>
      <c r="M23" s="524"/>
      <c r="N23" s="524">
        <v>1142</v>
      </c>
      <c r="O23" s="524">
        <v>567</v>
      </c>
      <c r="P23" s="524">
        <v>575</v>
      </c>
      <c r="Q23" s="524"/>
      <c r="R23" s="524">
        <v>1118</v>
      </c>
      <c r="S23" s="524">
        <v>600</v>
      </c>
      <c r="T23" s="524">
        <v>518</v>
      </c>
      <c r="U23" s="524"/>
      <c r="V23" s="524">
        <v>1060</v>
      </c>
      <c r="W23" s="524">
        <v>537</v>
      </c>
      <c r="X23" s="524">
        <v>523</v>
      </c>
      <c r="Y23" s="524"/>
      <c r="Z23" s="524">
        <v>23</v>
      </c>
      <c r="AA23" s="524">
        <v>8</v>
      </c>
      <c r="AB23" s="524">
        <v>15</v>
      </c>
    </row>
    <row r="24" spans="1:28" x14ac:dyDescent="0.2">
      <c r="A24" s="54" t="s">
        <v>33</v>
      </c>
      <c r="B24" s="524">
        <f t="shared" si="0"/>
        <v>17832</v>
      </c>
      <c r="C24" s="524">
        <f t="shared" si="0"/>
        <v>9064</v>
      </c>
      <c r="D24" s="524">
        <f t="shared" si="1"/>
        <v>8768</v>
      </c>
      <c r="E24" s="524"/>
      <c r="F24" s="534">
        <v>3909</v>
      </c>
      <c r="G24" s="534">
        <v>1947</v>
      </c>
      <c r="H24" s="534">
        <v>1962</v>
      </c>
      <c r="I24" s="524"/>
      <c r="J24" s="524">
        <v>4067</v>
      </c>
      <c r="K24" s="524">
        <v>2094</v>
      </c>
      <c r="L24" s="524">
        <v>1973</v>
      </c>
      <c r="M24" s="524"/>
      <c r="N24" s="524">
        <v>3911</v>
      </c>
      <c r="O24" s="524">
        <v>1982</v>
      </c>
      <c r="P24" s="524">
        <v>1929</v>
      </c>
      <c r="Q24" s="524"/>
      <c r="R24" s="524">
        <v>2996</v>
      </c>
      <c r="S24" s="524">
        <v>1545</v>
      </c>
      <c r="T24" s="524">
        <v>1451</v>
      </c>
      <c r="U24" s="524"/>
      <c r="V24" s="524">
        <v>2914</v>
      </c>
      <c r="W24" s="524">
        <v>1479</v>
      </c>
      <c r="X24" s="524">
        <v>1435</v>
      </c>
      <c r="Y24" s="524"/>
      <c r="Z24" s="524">
        <v>35</v>
      </c>
      <c r="AA24" s="524">
        <v>17</v>
      </c>
      <c r="AB24" s="524">
        <v>18</v>
      </c>
    </row>
    <row r="25" spans="1:28" x14ac:dyDescent="0.2">
      <c r="A25" s="54" t="s">
        <v>218</v>
      </c>
      <c r="B25" s="524">
        <f t="shared" si="0"/>
        <v>4151</v>
      </c>
      <c r="C25" s="524">
        <f t="shared" si="0"/>
        <v>2007</v>
      </c>
      <c r="D25" s="524">
        <f t="shared" si="1"/>
        <v>2144</v>
      </c>
      <c r="E25" s="524"/>
      <c r="F25" s="534">
        <v>942</v>
      </c>
      <c r="G25" s="534">
        <v>459</v>
      </c>
      <c r="H25" s="534">
        <v>483</v>
      </c>
      <c r="I25" s="524"/>
      <c r="J25" s="524">
        <v>968</v>
      </c>
      <c r="K25" s="524">
        <v>475</v>
      </c>
      <c r="L25" s="524">
        <v>493</v>
      </c>
      <c r="M25" s="524"/>
      <c r="N25" s="524">
        <v>828</v>
      </c>
      <c r="O25" s="524">
        <v>392</v>
      </c>
      <c r="P25" s="524">
        <v>436</v>
      </c>
      <c r="Q25" s="524"/>
      <c r="R25" s="524">
        <v>750</v>
      </c>
      <c r="S25" s="524">
        <v>357</v>
      </c>
      <c r="T25" s="524">
        <v>393</v>
      </c>
      <c r="U25" s="524"/>
      <c r="V25" s="524">
        <v>663</v>
      </c>
      <c r="W25" s="524">
        <v>324</v>
      </c>
      <c r="X25" s="524">
        <v>339</v>
      </c>
      <c r="Y25" s="524"/>
      <c r="Z25" s="524">
        <v>0</v>
      </c>
      <c r="AA25" s="524">
        <v>0</v>
      </c>
      <c r="AB25" s="524">
        <v>0</v>
      </c>
    </row>
    <row r="26" spans="1:28" x14ac:dyDescent="0.2">
      <c r="A26" s="54" t="s">
        <v>56</v>
      </c>
      <c r="B26" s="524">
        <f t="shared" si="0"/>
        <v>7033</v>
      </c>
      <c r="C26" s="524">
        <f t="shared" si="0"/>
        <v>3469</v>
      </c>
      <c r="D26" s="524">
        <f t="shared" si="1"/>
        <v>3564</v>
      </c>
      <c r="E26" s="524"/>
      <c r="F26" s="534">
        <v>1667</v>
      </c>
      <c r="G26" s="534">
        <v>799</v>
      </c>
      <c r="H26" s="534">
        <v>868</v>
      </c>
      <c r="I26" s="524"/>
      <c r="J26" s="524">
        <v>1614</v>
      </c>
      <c r="K26" s="524">
        <v>812</v>
      </c>
      <c r="L26" s="524">
        <v>802</v>
      </c>
      <c r="M26" s="524"/>
      <c r="N26" s="524">
        <v>1326</v>
      </c>
      <c r="O26" s="524">
        <v>673</v>
      </c>
      <c r="P26" s="524">
        <v>653</v>
      </c>
      <c r="Q26" s="524"/>
      <c r="R26" s="524">
        <v>1166</v>
      </c>
      <c r="S26" s="524">
        <v>575</v>
      </c>
      <c r="T26" s="524">
        <v>591</v>
      </c>
      <c r="U26" s="524"/>
      <c r="V26" s="524">
        <v>1194</v>
      </c>
      <c r="W26" s="524">
        <v>582</v>
      </c>
      <c r="X26" s="524">
        <v>612</v>
      </c>
      <c r="Y26" s="524"/>
      <c r="Z26" s="524">
        <v>66</v>
      </c>
      <c r="AA26" s="524">
        <v>28</v>
      </c>
      <c r="AB26" s="524">
        <v>38</v>
      </c>
    </row>
    <row r="27" spans="1:28" x14ac:dyDescent="0.2">
      <c r="A27" s="54" t="s">
        <v>70</v>
      </c>
      <c r="B27" s="524">
        <f t="shared" si="0"/>
        <v>2588</v>
      </c>
      <c r="C27" s="524">
        <f t="shared" si="0"/>
        <v>1275</v>
      </c>
      <c r="D27" s="524">
        <f t="shared" si="1"/>
        <v>1313</v>
      </c>
      <c r="E27" s="524"/>
      <c r="F27" s="534">
        <v>538</v>
      </c>
      <c r="G27" s="534">
        <v>257</v>
      </c>
      <c r="H27" s="534">
        <v>281</v>
      </c>
      <c r="I27" s="524"/>
      <c r="J27" s="524">
        <v>522</v>
      </c>
      <c r="K27" s="524">
        <v>269</v>
      </c>
      <c r="L27" s="524">
        <v>253</v>
      </c>
      <c r="M27" s="524"/>
      <c r="N27" s="524">
        <v>519</v>
      </c>
      <c r="O27" s="524">
        <v>259</v>
      </c>
      <c r="P27" s="524">
        <v>260</v>
      </c>
      <c r="Q27" s="524"/>
      <c r="R27" s="524">
        <v>469</v>
      </c>
      <c r="S27" s="524">
        <v>237</v>
      </c>
      <c r="T27" s="524">
        <v>232</v>
      </c>
      <c r="U27" s="524"/>
      <c r="V27" s="524">
        <v>540</v>
      </c>
      <c r="W27" s="524">
        <v>253</v>
      </c>
      <c r="X27" s="524">
        <v>287</v>
      </c>
      <c r="Y27" s="524"/>
      <c r="Z27" s="524">
        <v>0</v>
      </c>
      <c r="AA27" s="524">
        <v>0</v>
      </c>
      <c r="AB27" s="524">
        <v>0</v>
      </c>
    </row>
    <row r="28" spans="1:28" x14ac:dyDescent="0.2">
      <c r="A28" s="54" t="s">
        <v>71</v>
      </c>
      <c r="B28" s="524">
        <f t="shared" si="0"/>
        <v>4067</v>
      </c>
      <c r="C28" s="524">
        <f t="shared" si="0"/>
        <v>2014</v>
      </c>
      <c r="D28" s="524">
        <f t="shared" si="1"/>
        <v>2053</v>
      </c>
      <c r="E28" s="524"/>
      <c r="F28" s="534">
        <v>879</v>
      </c>
      <c r="G28" s="534">
        <v>416</v>
      </c>
      <c r="H28" s="534">
        <v>463</v>
      </c>
      <c r="I28" s="524"/>
      <c r="J28" s="524">
        <v>825</v>
      </c>
      <c r="K28" s="524">
        <v>414</v>
      </c>
      <c r="L28" s="524">
        <v>411</v>
      </c>
      <c r="M28" s="524"/>
      <c r="N28" s="524">
        <v>842</v>
      </c>
      <c r="O28" s="524">
        <v>435</v>
      </c>
      <c r="P28" s="524">
        <v>407</v>
      </c>
      <c r="Q28" s="524"/>
      <c r="R28" s="524">
        <v>738</v>
      </c>
      <c r="S28" s="524">
        <v>359</v>
      </c>
      <c r="T28" s="524">
        <v>379</v>
      </c>
      <c r="U28" s="524"/>
      <c r="V28" s="524">
        <v>775</v>
      </c>
      <c r="W28" s="524">
        <v>388</v>
      </c>
      <c r="X28" s="524">
        <v>387</v>
      </c>
      <c r="Y28" s="524"/>
      <c r="Z28" s="524">
        <v>8</v>
      </c>
      <c r="AA28" s="524">
        <v>2</v>
      </c>
      <c r="AB28" s="524">
        <v>6</v>
      </c>
    </row>
    <row r="29" spans="1:28" x14ac:dyDescent="0.2">
      <c r="A29" s="54" t="s">
        <v>57</v>
      </c>
      <c r="B29" s="524">
        <f t="shared" si="0"/>
        <v>3132</v>
      </c>
      <c r="C29" s="524">
        <f t="shared" si="0"/>
        <v>1580</v>
      </c>
      <c r="D29" s="524">
        <f t="shared" si="1"/>
        <v>1552</v>
      </c>
      <c r="E29" s="524"/>
      <c r="F29" s="534">
        <v>703</v>
      </c>
      <c r="G29" s="534">
        <v>369</v>
      </c>
      <c r="H29" s="534">
        <v>334</v>
      </c>
      <c r="I29" s="524"/>
      <c r="J29" s="524">
        <v>702</v>
      </c>
      <c r="K29" s="524">
        <v>357</v>
      </c>
      <c r="L29" s="524">
        <v>345</v>
      </c>
      <c r="M29" s="524"/>
      <c r="N29" s="524">
        <v>620</v>
      </c>
      <c r="O29" s="524">
        <v>311</v>
      </c>
      <c r="P29" s="524">
        <v>309</v>
      </c>
      <c r="Q29" s="524"/>
      <c r="R29" s="524">
        <v>570</v>
      </c>
      <c r="S29" s="524">
        <v>278</v>
      </c>
      <c r="T29" s="524">
        <v>292</v>
      </c>
      <c r="U29" s="524"/>
      <c r="V29" s="524">
        <v>537</v>
      </c>
      <c r="W29" s="524">
        <v>265</v>
      </c>
      <c r="X29" s="524">
        <v>272</v>
      </c>
      <c r="Y29" s="524"/>
      <c r="Z29" s="524">
        <v>0</v>
      </c>
      <c r="AA29" s="524">
        <v>0</v>
      </c>
      <c r="AB29" s="524">
        <v>0</v>
      </c>
    </row>
    <row r="30" spans="1:28" x14ac:dyDescent="0.2">
      <c r="A30" s="54" t="s">
        <v>58</v>
      </c>
      <c r="B30" s="524">
        <f t="shared" si="0"/>
        <v>8040</v>
      </c>
      <c r="C30" s="524">
        <f t="shared" si="0"/>
        <v>4123</v>
      </c>
      <c r="D30" s="524">
        <f t="shared" si="1"/>
        <v>3917</v>
      </c>
      <c r="E30" s="524"/>
      <c r="F30" s="534">
        <v>1754</v>
      </c>
      <c r="G30" s="534">
        <v>886</v>
      </c>
      <c r="H30" s="534">
        <v>868</v>
      </c>
      <c r="I30" s="524"/>
      <c r="J30" s="524">
        <v>1705</v>
      </c>
      <c r="K30" s="524">
        <v>907</v>
      </c>
      <c r="L30" s="524">
        <v>798</v>
      </c>
      <c r="M30" s="524"/>
      <c r="N30" s="524">
        <v>1542</v>
      </c>
      <c r="O30" s="524">
        <v>797</v>
      </c>
      <c r="P30" s="524">
        <v>745</v>
      </c>
      <c r="Q30" s="524"/>
      <c r="R30" s="524">
        <v>1490</v>
      </c>
      <c r="S30" s="524">
        <v>743</v>
      </c>
      <c r="T30" s="524">
        <v>747</v>
      </c>
      <c r="U30" s="524"/>
      <c r="V30" s="524">
        <v>1538</v>
      </c>
      <c r="W30" s="524">
        <v>786</v>
      </c>
      <c r="X30" s="524">
        <v>752</v>
      </c>
      <c r="Y30" s="524"/>
      <c r="Z30" s="524">
        <v>11</v>
      </c>
      <c r="AA30" s="524">
        <v>4</v>
      </c>
      <c r="AB30" s="524">
        <v>7</v>
      </c>
    </row>
    <row r="31" spans="1:28" x14ac:dyDescent="0.2">
      <c r="A31" s="54" t="s">
        <v>59</v>
      </c>
      <c r="B31" s="524">
        <f t="shared" si="0"/>
        <v>5505</v>
      </c>
      <c r="C31" s="524">
        <f t="shared" si="0"/>
        <v>2708</v>
      </c>
      <c r="D31" s="524">
        <f t="shared" si="1"/>
        <v>2797</v>
      </c>
      <c r="E31" s="524"/>
      <c r="F31" s="534">
        <v>1193</v>
      </c>
      <c r="G31" s="534">
        <v>595</v>
      </c>
      <c r="H31" s="534">
        <v>598</v>
      </c>
      <c r="I31" s="524"/>
      <c r="J31" s="524">
        <v>1128</v>
      </c>
      <c r="K31" s="524">
        <v>574</v>
      </c>
      <c r="L31" s="524">
        <v>554</v>
      </c>
      <c r="M31" s="524"/>
      <c r="N31" s="524">
        <v>1116</v>
      </c>
      <c r="O31" s="524">
        <v>516</v>
      </c>
      <c r="P31" s="524">
        <v>600</v>
      </c>
      <c r="Q31" s="524"/>
      <c r="R31" s="524">
        <v>1044</v>
      </c>
      <c r="S31" s="524">
        <v>524</v>
      </c>
      <c r="T31" s="524">
        <v>520</v>
      </c>
      <c r="U31" s="524"/>
      <c r="V31" s="524">
        <v>1024</v>
      </c>
      <c r="W31" s="524">
        <v>499</v>
      </c>
      <c r="X31" s="524">
        <v>525</v>
      </c>
      <c r="Y31" s="524"/>
      <c r="Z31" s="524">
        <v>0</v>
      </c>
      <c r="AA31" s="524">
        <v>0</v>
      </c>
      <c r="AB31" s="524">
        <v>0</v>
      </c>
    </row>
    <row r="32" spans="1:28" x14ac:dyDescent="0.2">
      <c r="A32" s="54" t="s">
        <v>85</v>
      </c>
      <c r="B32" s="524">
        <f t="shared" si="0"/>
        <v>1165</v>
      </c>
      <c r="C32" s="524">
        <f t="shared" si="0"/>
        <v>589</v>
      </c>
      <c r="D32" s="524">
        <f t="shared" si="1"/>
        <v>576</v>
      </c>
      <c r="E32" s="524"/>
      <c r="F32" s="534">
        <v>240</v>
      </c>
      <c r="G32" s="534">
        <v>123</v>
      </c>
      <c r="H32" s="534">
        <v>117</v>
      </c>
      <c r="I32" s="524"/>
      <c r="J32" s="524">
        <v>259</v>
      </c>
      <c r="K32" s="524">
        <v>136</v>
      </c>
      <c r="L32" s="524">
        <v>123</v>
      </c>
      <c r="M32" s="524"/>
      <c r="N32" s="524">
        <v>229</v>
      </c>
      <c r="O32" s="524">
        <v>116</v>
      </c>
      <c r="P32" s="524">
        <v>113</v>
      </c>
      <c r="Q32" s="524"/>
      <c r="R32" s="524">
        <v>219</v>
      </c>
      <c r="S32" s="524">
        <v>113</v>
      </c>
      <c r="T32" s="524">
        <v>106</v>
      </c>
      <c r="U32" s="524"/>
      <c r="V32" s="524">
        <v>218</v>
      </c>
      <c r="W32" s="524">
        <v>101</v>
      </c>
      <c r="X32" s="524">
        <v>117</v>
      </c>
      <c r="Y32" s="524"/>
      <c r="Z32" s="524">
        <v>0</v>
      </c>
      <c r="AA32" s="524">
        <v>0</v>
      </c>
      <c r="AB32" s="524">
        <v>0</v>
      </c>
    </row>
    <row r="33" spans="1:28" x14ac:dyDescent="0.2">
      <c r="A33" s="54" t="s">
        <v>72</v>
      </c>
      <c r="B33" s="524">
        <f t="shared" si="0"/>
        <v>4703</v>
      </c>
      <c r="C33" s="524">
        <f t="shared" si="0"/>
        <v>2375</v>
      </c>
      <c r="D33" s="524">
        <f t="shared" si="1"/>
        <v>2328</v>
      </c>
      <c r="E33" s="524"/>
      <c r="F33" s="534">
        <v>1052</v>
      </c>
      <c r="G33" s="534">
        <v>537</v>
      </c>
      <c r="H33" s="534">
        <v>515</v>
      </c>
      <c r="I33" s="524"/>
      <c r="J33" s="524">
        <v>1027</v>
      </c>
      <c r="K33" s="524">
        <v>542</v>
      </c>
      <c r="L33" s="524">
        <v>485</v>
      </c>
      <c r="M33" s="524"/>
      <c r="N33" s="524">
        <v>940</v>
      </c>
      <c r="O33" s="524">
        <v>483</v>
      </c>
      <c r="P33" s="524">
        <v>457</v>
      </c>
      <c r="Q33" s="524"/>
      <c r="R33" s="524">
        <v>909</v>
      </c>
      <c r="S33" s="524">
        <v>447</v>
      </c>
      <c r="T33" s="524">
        <v>462</v>
      </c>
      <c r="U33" s="524"/>
      <c r="V33" s="524">
        <v>761</v>
      </c>
      <c r="W33" s="524">
        <v>362</v>
      </c>
      <c r="X33" s="524">
        <v>399</v>
      </c>
      <c r="Y33" s="524"/>
      <c r="Z33" s="524">
        <v>14</v>
      </c>
      <c r="AA33" s="524">
        <v>4</v>
      </c>
      <c r="AB33" s="524">
        <v>10</v>
      </c>
    </row>
    <row r="34" spans="1:28" x14ac:dyDescent="0.2">
      <c r="A34" s="54" t="s">
        <v>73</v>
      </c>
      <c r="B34" s="524">
        <f t="shared" si="0"/>
        <v>795</v>
      </c>
      <c r="C34" s="524">
        <f t="shared" si="0"/>
        <v>426</v>
      </c>
      <c r="D34" s="524">
        <f t="shared" si="1"/>
        <v>369</v>
      </c>
      <c r="E34" s="524"/>
      <c r="F34" s="534">
        <v>188</v>
      </c>
      <c r="G34" s="534">
        <v>105</v>
      </c>
      <c r="H34" s="534">
        <v>83</v>
      </c>
      <c r="I34" s="524"/>
      <c r="J34" s="524">
        <v>167</v>
      </c>
      <c r="K34" s="524">
        <v>94</v>
      </c>
      <c r="L34" s="524">
        <v>73</v>
      </c>
      <c r="M34" s="524"/>
      <c r="N34" s="524">
        <v>138</v>
      </c>
      <c r="O34" s="524">
        <v>76</v>
      </c>
      <c r="P34" s="524">
        <v>62</v>
      </c>
      <c r="Q34" s="524"/>
      <c r="R34" s="524">
        <v>153</v>
      </c>
      <c r="S34" s="524">
        <v>81</v>
      </c>
      <c r="T34" s="524">
        <v>72</v>
      </c>
      <c r="U34" s="524"/>
      <c r="V34" s="524">
        <v>149</v>
      </c>
      <c r="W34" s="524">
        <v>70</v>
      </c>
      <c r="X34" s="524">
        <v>79</v>
      </c>
      <c r="Y34" s="524"/>
      <c r="Z34" s="524">
        <v>0</v>
      </c>
      <c r="AA34" s="524">
        <v>0</v>
      </c>
      <c r="AB34" s="524">
        <v>0</v>
      </c>
    </row>
    <row r="35" spans="1:28" x14ac:dyDescent="0.2">
      <c r="A35" s="54" t="s">
        <v>74</v>
      </c>
      <c r="B35" s="524">
        <f t="shared" si="0"/>
        <v>10429</v>
      </c>
      <c r="C35" s="524">
        <f t="shared" si="0"/>
        <v>5289</v>
      </c>
      <c r="D35" s="524">
        <f t="shared" si="1"/>
        <v>5140</v>
      </c>
      <c r="E35" s="524"/>
      <c r="F35" s="534">
        <v>2436</v>
      </c>
      <c r="G35" s="534">
        <v>1264</v>
      </c>
      <c r="H35" s="534">
        <v>1172</v>
      </c>
      <c r="I35" s="524"/>
      <c r="J35" s="524">
        <v>2309</v>
      </c>
      <c r="K35" s="524">
        <v>1179</v>
      </c>
      <c r="L35" s="524">
        <v>1130</v>
      </c>
      <c r="M35" s="524"/>
      <c r="N35" s="524">
        <v>2033</v>
      </c>
      <c r="O35" s="524">
        <v>1046</v>
      </c>
      <c r="P35" s="524">
        <v>987</v>
      </c>
      <c r="Q35" s="524"/>
      <c r="R35" s="524">
        <v>1872</v>
      </c>
      <c r="S35" s="524">
        <v>922</v>
      </c>
      <c r="T35" s="524">
        <v>950</v>
      </c>
      <c r="U35" s="524"/>
      <c r="V35" s="524">
        <v>1768</v>
      </c>
      <c r="W35" s="524">
        <v>871</v>
      </c>
      <c r="X35" s="524">
        <v>897</v>
      </c>
      <c r="Y35" s="524"/>
      <c r="Z35" s="524">
        <v>11</v>
      </c>
      <c r="AA35" s="524">
        <v>7</v>
      </c>
      <c r="AB35" s="524">
        <v>4</v>
      </c>
    </row>
    <row r="36" spans="1:28" x14ac:dyDescent="0.2">
      <c r="A36" s="54" t="s">
        <v>75</v>
      </c>
      <c r="B36" s="524">
        <f t="shared" si="0"/>
        <v>9988</v>
      </c>
      <c r="C36" s="524">
        <f t="shared" si="0"/>
        <v>5016</v>
      </c>
      <c r="D36" s="524">
        <f t="shared" si="1"/>
        <v>4972</v>
      </c>
      <c r="E36" s="524"/>
      <c r="F36" s="534">
        <v>2360</v>
      </c>
      <c r="G36" s="534">
        <v>1225</v>
      </c>
      <c r="H36" s="534">
        <v>1135</v>
      </c>
      <c r="I36" s="524"/>
      <c r="J36" s="524">
        <v>2256</v>
      </c>
      <c r="K36" s="524">
        <v>1144</v>
      </c>
      <c r="L36" s="524">
        <v>1112</v>
      </c>
      <c r="M36" s="524"/>
      <c r="N36" s="524">
        <v>1869</v>
      </c>
      <c r="O36" s="524">
        <v>929</v>
      </c>
      <c r="P36" s="524">
        <v>940</v>
      </c>
      <c r="Q36" s="524"/>
      <c r="R36" s="524">
        <v>1768</v>
      </c>
      <c r="S36" s="524">
        <v>865</v>
      </c>
      <c r="T36" s="524">
        <v>903</v>
      </c>
      <c r="U36" s="524"/>
      <c r="V36" s="524">
        <v>1711</v>
      </c>
      <c r="W36" s="524">
        <v>840</v>
      </c>
      <c r="X36" s="524">
        <v>871</v>
      </c>
      <c r="Y36" s="524"/>
      <c r="Z36" s="524">
        <v>24</v>
      </c>
      <c r="AA36" s="524">
        <v>13</v>
      </c>
      <c r="AB36" s="524">
        <v>11</v>
      </c>
    </row>
    <row r="37" spans="1:28" ht="13.5" thickBot="1" x14ac:dyDescent="0.25">
      <c r="A37" s="58" t="s">
        <v>76</v>
      </c>
      <c r="B37" s="520">
        <f t="shared" si="0"/>
        <v>1573</v>
      </c>
      <c r="C37" s="520">
        <f t="shared" si="0"/>
        <v>792</v>
      </c>
      <c r="D37" s="520">
        <f t="shared" si="1"/>
        <v>781</v>
      </c>
      <c r="E37" s="520"/>
      <c r="F37" s="535">
        <v>369</v>
      </c>
      <c r="G37" s="535">
        <v>170</v>
      </c>
      <c r="H37" s="535">
        <v>199</v>
      </c>
      <c r="I37" s="520"/>
      <c r="J37" s="520">
        <v>392</v>
      </c>
      <c r="K37" s="520">
        <v>206</v>
      </c>
      <c r="L37" s="520">
        <v>186</v>
      </c>
      <c r="M37" s="520"/>
      <c r="N37" s="520">
        <v>313</v>
      </c>
      <c r="O37" s="520">
        <v>154</v>
      </c>
      <c r="P37" s="520">
        <v>159</v>
      </c>
      <c r="Q37" s="520"/>
      <c r="R37" s="520">
        <v>290</v>
      </c>
      <c r="S37" s="520">
        <v>166</v>
      </c>
      <c r="T37" s="520">
        <v>124</v>
      </c>
      <c r="U37" s="520"/>
      <c r="V37" s="520">
        <v>209</v>
      </c>
      <c r="W37" s="520">
        <v>96</v>
      </c>
      <c r="X37" s="520">
        <v>113</v>
      </c>
      <c r="Y37" s="520"/>
      <c r="Z37" s="520">
        <v>0</v>
      </c>
      <c r="AA37" s="520">
        <v>0</v>
      </c>
      <c r="AB37" s="520">
        <v>0</v>
      </c>
    </row>
    <row r="38" spans="1:28" ht="15" customHeight="1" x14ac:dyDescent="0.2">
      <c r="A38" s="141" t="s">
        <v>267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ht="15" customHeight="1" x14ac:dyDescent="0.2">
      <c r="A39" s="35" t="s">
        <v>24</v>
      </c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  <row r="40" spans="1:28" x14ac:dyDescent="0.2"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4"/>
      <c r="U40" s="524"/>
      <c r="V40" s="524"/>
      <c r="W40" s="524"/>
      <c r="X40" s="524"/>
      <c r="Y40" s="524"/>
      <c r="Z40" s="524"/>
      <c r="AA40" s="524"/>
      <c r="AB40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7">
    <cfRule type="cellIs" dxfId="737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7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187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SUM(B11:B34)</f>
        <v>26367</v>
      </c>
      <c r="C9" s="554">
        <f>SUM(C11:C34)</f>
        <v>13279</v>
      </c>
      <c r="D9" s="554">
        <f>SUM(D11:D34)</f>
        <v>13088</v>
      </c>
      <c r="E9" s="554"/>
      <c r="F9" s="554">
        <f>SUM(F11:F34)</f>
        <v>5437</v>
      </c>
      <c r="G9" s="554">
        <f>SUM(G11:G34)</f>
        <v>2740</v>
      </c>
      <c r="H9" s="554">
        <f>SUM(H11:H34)</f>
        <v>2697</v>
      </c>
      <c r="I9" s="554"/>
      <c r="J9" s="554">
        <f>SUM(J11:J34)</f>
        <v>5184</v>
      </c>
      <c r="K9" s="554">
        <f>SUM(K11:K34)</f>
        <v>2610</v>
      </c>
      <c r="L9" s="554">
        <f>SUM(L11:L34)</f>
        <v>2574</v>
      </c>
      <c r="M9" s="554"/>
      <c r="N9" s="554">
        <f>SUM(N11:N34)</f>
        <v>5165</v>
      </c>
      <c r="O9" s="554">
        <f>SUM(O11:O34)</f>
        <v>2634</v>
      </c>
      <c r="P9" s="554">
        <f>SUM(P11:P34)</f>
        <v>2531</v>
      </c>
      <c r="Q9" s="554"/>
      <c r="R9" s="554">
        <f>SUM(R11:R34)</f>
        <v>4927</v>
      </c>
      <c r="S9" s="554">
        <f>SUM(S11:S34)</f>
        <v>2493</v>
      </c>
      <c r="T9" s="554">
        <f>SUM(T11:T34)</f>
        <v>2434</v>
      </c>
      <c r="U9" s="554"/>
      <c r="V9" s="554">
        <f>SUM(V11:V34)</f>
        <v>5118</v>
      </c>
      <c r="W9" s="554">
        <f>SUM(W11:W34)</f>
        <v>2559</v>
      </c>
      <c r="X9" s="554">
        <f>SUM(X11:X34)</f>
        <v>2559</v>
      </c>
      <c r="Y9" s="554"/>
      <c r="Z9" s="554">
        <f>SUM(Z11:Z34)</f>
        <v>536</v>
      </c>
      <c r="AA9" s="554">
        <f>SUM(AA11:AA34)</f>
        <v>243</v>
      </c>
      <c r="AB9" s="554">
        <f>SUM(AB11:AB34)</f>
        <v>293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3525</v>
      </c>
      <c r="C11" s="524">
        <f>+G11+K11+O11+S11+W11+AA11</f>
        <v>1860</v>
      </c>
      <c r="D11" s="524">
        <f>+B11-C11</f>
        <v>1665</v>
      </c>
      <c r="E11" s="537"/>
      <c r="F11" s="522">
        <v>725</v>
      </c>
      <c r="G11" s="522">
        <v>399</v>
      </c>
      <c r="H11" s="522">
        <v>326</v>
      </c>
      <c r="I11" s="537"/>
      <c r="J11" s="537">
        <v>643</v>
      </c>
      <c r="K11" s="537">
        <v>335</v>
      </c>
      <c r="L11" s="537">
        <v>308</v>
      </c>
      <c r="M11" s="537"/>
      <c r="N11" s="537">
        <v>670</v>
      </c>
      <c r="O11" s="537">
        <v>363</v>
      </c>
      <c r="P11" s="537">
        <v>307</v>
      </c>
      <c r="Q11" s="537"/>
      <c r="R11" s="537">
        <v>689</v>
      </c>
      <c r="S11" s="537">
        <v>354</v>
      </c>
      <c r="T11" s="537">
        <v>335</v>
      </c>
      <c r="U11" s="537"/>
      <c r="V11" s="537">
        <v>785</v>
      </c>
      <c r="W11" s="537">
        <v>402</v>
      </c>
      <c r="X11" s="537">
        <v>383</v>
      </c>
      <c r="Y11" s="537"/>
      <c r="Z11" s="537">
        <v>13</v>
      </c>
      <c r="AA11" s="537">
        <v>7</v>
      </c>
      <c r="AB11" s="537">
        <v>6</v>
      </c>
    </row>
    <row r="12" spans="1:29" x14ac:dyDescent="0.2">
      <c r="A12" s="54" t="s">
        <v>61</v>
      </c>
      <c r="B12" s="524">
        <f t="shared" ref="B12:C34" si="0">+F12+J12+N12+R12+V12+Z12</f>
        <v>5336</v>
      </c>
      <c r="C12" s="524">
        <f t="shared" si="0"/>
        <v>2722</v>
      </c>
      <c r="D12" s="524">
        <f t="shared" ref="D12:D34" si="1">+B12-C12</f>
        <v>2614</v>
      </c>
      <c r="E12" s="537"/>
      <c r="F12" s="522">
        <v>1003</v>
      </c>
      <c r="G12" s="522">
        <v>508</v>
      </c>
      <c r="H12" s="522">
        <v>495</v>
      </c>
      <c r="I12" s="537"/>
      <c r="J12" s="537">
        <v>1030</v>
      </c>
      <c r="K12" s="537">
        <v>521</v>
      </c>
      <c r="L12" s="537">
        <v>509</v>
      </c>
      <c r="M12" s="537"/>
      <c r="N12" s="537">
        <v>1082</v>
      </c>
      <c r="O12" s="537">
        <v>566</v>
      </c>
      <c r="P12" s="537">
        <v>516</v>
      </c>
      <c r="Q12" s="537"/>
      <c r="R12" s="537">
        <v>1061</v>
      </c>
      <c r="S12" s="537">
        <v>533</v>
      </c>
      <c r="T12" s="537">
        <v>528</v>
      </c>
      <c r="U12" s="537"/>
      <c r="V12" s="537">
        <v>1052</v>
      </c>
      <c r="W12" s="537">
        <v>541</v>
      </c>
      <c r="X12" s="537">
        <v>511</v>
      </c>
      <c r="Y12" s="537"/>
      <c r="Z12" s="537">
        <v>108</v>
      </c>
      <c r="AA12" s="537">
        <v>53</v>
      </c>
      <c r="AB12" s="537">
        <v>55</v>
      </c>
    </row>
    <row r="13" spans="1:29" x14ac:dyDescent="0.2">
      <c r="A13" s="54" t="s">
        <v>31</v>
      </c>
      <c r="B13" s="524">
        <f t="shared" si="0"/>
        <v>4230</v>
      </c>
      <c r="C13" s="524">
        <f t="shared" si="0"/>
        <v>2060</v>
      </c>
      <c r="D13" s="524">
        <f t="shared" si="1"/>
        <v>2170</v>
      </c>
      <c r="E13" s="537"/>
      <c r="F13" s="522">
        <v>811</v>
      </c>
      <c r="G13" s="522">
        <v>396</v>
      </c>
      <c r="H13" s="522">
        <v>415</v>
      </c>
      <c r="I13" s="537"/>
      <c r="J13" s="537">
        <v>801</v>
      </c>
      <c r="K13" s="537">
        <v>391</v>
      </c>
      <c r="L13" s="537">
        <v>410</v>
      </c>
      <c r="M13" s="537"/>
      <c r="N13" s="537">
        <v>780</v>
      </c>
      <c r="O13" s="537">
        <v>383</v>
      </c>
      <c r="P13" s="537">
        <v>397</v>
      </c>
      <c r="Q13" s="537"/>
      <c r="R13" s="537">
        <v>716</v>
      </c>
      <c r="S13" s="537">
        <v>370</v>
      </c>
      <c r="T13" s="537">
        <v>346</v>
      </c>
      <c r="U13" s="537"/>
      <c r="V13" s="537">
        <v>862</v>
      </c>
      <c r="W13" s="537">
        <v>402</v>
      </c>
      <c r="X13" s="537">
        <v>460</v>
      </c>
      <c r="Y13" s="537"/>
      <c r="Z13" s="537">
        <v>260</v>
      </c>
      <c r="AA13" s="537">
        <v>118</v>
      </c>
      <c r="AB13" s="537">
        <v>142</v>
      </c>
    </row>
    <row r="14" spans="1:29" x14ac:dyDescent="0.2">
      <c r="A14" s="54" t="s">
        <v>62</v>
      </c>
      <c r="B14" s="524">
        <f t="shared" si="0"/>
        <v>447</v>
      </c>
      <c r="C14" s="524">
        <f t="shared" si="0"/>
        <v>222</v>
      </c>
      <c r="D14" s="524">
        <f t="shared" si="1"/>
        <v>225</v>
      </c>
      <c r="E14" s="537"/>
      <c r="F14" s="522">
        <v>94</v>
      </c>
      <c r="G14" s="522">
        <v>56</v>
      </c>
      <c r="H14" s="522">
        <v>38</v>
      </c>
      <c r="I14" s="537"/>
      <c r="J14" s="537">
        <v>87</v>
      </c>
      <c r="K14" s="537">
        <v>40</v>
      </c>
      <c r="L14" s="537">
        <v>47</v>
      </c>
      <c r="M14" s="537"/>
      <c r="N14" s="537">
        <v>75</v>
      </c>
      <c r="O14" s="537">
        <v>34</v>
      </c>
      <c r="P14" s="537">
        <v>41</v>
      </c>
      <c r="Q14" s="537"/>
      <c r="R14" s="537">
        <v>105</v>
      </c>
      <c r="S14" s="537">
        <v>52</v>
      </c>
      <c r="T14" s="537">
        <v>53</v>
      </c>
      <c r="U14" s="537"/>
      <c r="V14" s="537">
        <v>86</v>
      </c>
      <c r="W14" s="537">
        <v>40</v>
      </c>
      <c r="X14" s="537">
        <v>46</v>
      </c>
      <c r="Y14" s="537"/>
      <c r="Z14" s="537">
        <v>0</v>
      </c>
      <c r="AA14" s="537">
        <v>0</v>
      </c>
      <c r="AB14" s="537">
        <v>0</v>
      </c>
    </row>
    <row r="15" spans="1:29" x14ac:dyDescent="0.2">
      <c r="A15" s="54" t="s">
        <v>63</v>
      </c>
      <c r="B15" s="524">
        <f t="shared" si="0"/>
        <v>134</v>
      </c>
      <c r="C15" s="524">
        <f t="shared" si="0"/>
        <v>68</v>
      </c>
      <c r="D15" s="524">
        <f t="shared" si="1"/>
        <v>66</v>
      </c>
      <c r="E15" s="538"/>
      <c r="F15" s="541">
        <v>31</v>
      </c>
      <c r="G15" s="541">
        <v>15</v>
      </c>
      <c r="H15" s="541">
        <v>16</v>
      </c>
      <c r="I15" s="538"/>
      <c r="J15" s="537">
        <v>32</v>
      </c>
      <c r="K15" s="537">
        <v>15</v>
      </c>
      <c r="L15" s="537">
        <v>17</v>
      </c>
      <c r="M15" s="537"/>
      <c r="N15" s="537">
        <v>25</v>
      </c>
      <c r="O15" s="537">
        <v>14</v>
      </c>
      <c r="P15" s="537">
        <v>11</v>
      </c>
      <c r="Q15" s="537"/>
      <c r="R15" s="537">
        <v>25</v>
      </c>
      <c r="S15" s="537">
        <v>9</v>
      </c>
      <c r="T15" s="537">
        <v>16</v>
      </c>
      <c r="U15" s="537"/>
      <c r="V15" s="537">
        <v>21</v>
      </c>
      <c r="W15" s="537">
        <v>15</v>
      </c>
      <c r="X15" s="537">
        <v>6</v>
      </c>
      <c r="Y15" s="537"/>
      <c r="Z15" s="537">
        <v>0</v>
      </c>
      <c r="AA15" s="537">
        <v>0</v>
      </c>
      <c r="AB15" s="537">
        <v>0</v>
      </c>
    </row>
    <row r="16" spans="1:29" x14ac:dyDescent="0.2">
      <c r="A16" s="54" t="s">
        <v>64</v>
      </c>
      <c r="B16" s="524">
        <f t="shared" si="0"/>
        <v>143</v>
      </c>
      <c r="C16" s="524">
        <f t="shared" si="0"/>
        <v>78</v>
      </c>
      <c r="D16" s="524">
        <f t="shared" si="1"/>
        <v>65</v>
      </c>
      <c r="E16" s="538"/>
      <c r="F16" s="541">
        <v>29</v>
      </c>
      <c r="G16" s="541">
        <v>18</v>
      </c>
      <c r="H16" s="541">
        <v>11</v>
      </c>
      <c r="I16" s="538"/>
      <c r="J16" s="538">
        <v>44</v>
      </c>
      <c r="K16" s="538">
        <v>24</v>
      </c>
      <c r="L16" s="538">
        <v>20</v>
      </c>
      <c r="M16" s="538"/>
      <c r="N16" s="538">
        <v>23</v>
      </c>
      <c r="O16" s="538">
        <v>12</v>
      </c>
      <c r="P16" s="538">
        <v>11</v>
      </c>
      <c r="Q16" s="538"/>
      <c r="R16" s="538">
        <v>17</v>
      </c>
      <c r="S16" s="538">
        <v>7</v>
      </c>
      <c r="T16" s="538">
        <v>10</v>
      </c>
      <c r="U16" s="538"/>
      <c r="V16" s="538">
        <v>30</v>
      </c>
      <c r="W16" s="538">
        <v>17</v>
      </c>
      <c r="X16" s="538">
        <v>13</v>
      </c>
      <c r="Y16" s="538"/>
      <c r="Z16" s="538">
        <v>0</v>
      </c>
      <c r="AA16" s="538">
        <v>0</v>
      </c>
      <c r="AB16" s="538">
        <v>0</v>
      </c>
    </row>
    <row r="17" spans="1:28" x14ac:dyDescent="0.2">
      <c r="A17" s="54" t="s">
        <v>55</v>
      </c>
      <c r="B17" s="524">
        <f t="shared" si="0"/>
        <v>2961</v>
      </c>
      <c r="C17" s="524">
        <f t="shared" si="0"/>
        <v>1478</v>
      </c>
      <c r="D17" s="524">
        <f t="shared" si="1"/>
        <v>1483</v>
      </c>
      <c r="E17" s="538"/>
      <c r="F17" s="541">
        <v>671</v>
      </c>
      <c r="G17" s="541">
        <v>326</v>
      </c>
      <c r="H17" s="541">
        <v>345</v>
      </c>
      <c r="I17" s="538"/>
      <c r="J17" s="538">
        <v>559</v>
      </c>
      <c r="K17" s="538">
        <v>278</v>
      </c>
      <c r="L17" s="538">
        <v>281</v>
      </c>
      <c r="M17" s="538"/>
      <c r="N17" s="538">
        <v>598</v>
      </c>
      <c r="O17" s="538">
        <v>311</v>
      </c>
      <c r="P17" s="538">
        <v>287</v>
      </c>
      <c r="Q17" s="538"/>
      <c r="R17" s="538">
        <v>549</v>
      </c>
      <c r="S17" s="538">
        <v>270</v>
      </c>
      <c r="T17" s="538">
        <v>279</v>
      </c>
      <c r="U17" s="538"/>
      <c r="V17" s="538">
        <v>538</v>
      </c>
      <c r="W17" s="538">
        <v>272</v>
      </c>
      <c r="X17" s="538">
        <v>266</v>
      </c>
      <c r="Y17" s="538"/>
      <c r="Z17" s="538">
        <v>46</v>
      </c>
      <c r="AA17" s="538">
        <v>21</v>
      </c>
      <c r="AB17" s="538">
        <v>25</v>
      </c>
    </row>
    <row r="18" spans="1:28" x14ac:dyDescent="0.2">
      <c r="A18" s="54" t="s">
        <v>65</v>
      </c>
      <c r="B18" s="524">
        <f t="shared" si="0"/>
        <v>326</v>
      </c>
      <c r="C18" s="524">
        <f t="shared" si="0"/>
        <v>179</v>
      </c>
      <c r="D18" s="524">
        <f t="shared" si="1"/>
        <v>147</v>
      </c>
      <c r="E18" s="537"/>
      <c r="F18" s="522">
        <v>76</v>
      </c>
      <c r="G18" s="522">
        <v>42</v>
      </c>
      <c r="H18" s="522">
        <v>34</v>
      </c>
      <c r="I18" s="537"/>
      <c r="J18" s="537">
        <v>75</v>
      </c>
      <c r="K18" s="537">
        <v>40</v>
      </c>
      <c r="L18" s="537">
        <v>35</v>
      </c>
      <c r="M18" s="537"/>
      <c r="N18" s="537">
        <v>65</v>
      </c>
      <c r="O18" s="537">
        <v>36</v>
      </c>
      <c r="P18" s="537">
        <v>29</v>
      </c>
      <c r="Q18" s="537"/>
      <c r="R18" s="537">
        <v>64</v>
      </c>
      <c r="S18" s="537">
        <v>40</v>
      </c>
      <c r="T18" s="537">
        <v>24</v>
      </c>
      <c r="U18" s="537"/>
      <c r="V18" s="537">
        <v>46</v>
      </c>
      <c r="W18" s="537">
        <v>21</v>
      </c>
      <c r="X18" s="537">
        <v>25</v>
      </c>
      <c r="Y18" s="537"/>
      <c r="Z18" s="537">
        <v>0</v>
      </c>
      <c r="AA18" s="537">
        <v>0</v>
      </c>
      <c r="AB18" s="537">
        <v>0</v>
      </c>
    </row>
    <row r="19" spans="1:28" x14ac:dyDescent="0.2">
      <c r="A19" s="54" t="s">
        <v>66</v>
      </c>
      <c r="B19" s="524">
        <f t="shared" si="0"/>
        <v>319</v>
      </c>
      <c r="C19" s="524">
        <f t="shared" si="0"/>
        <v>150</v>
      </c>
      <c r="D19" s="524">
        <f t="shared" si="1"/>
        <v>169</v>
      </c>
      <c r="E19" s="538"/>
      <c r="F19" s="541">
        <v>67</v>
      </c>
      <c r="G19" s="541">
        <v>33</v>
      </c>
      <c r="H19" s="541">
        <v>34</v>
      </c>
      <c r="I19" s="538"/>
      <c r="J19" s="538">
        <v>73</v>
      </c>
      <c r="K19" s="538">
        <v>37</v>
      </c>
      <c r="L19" s="538">
        <v>36</v>
      </c>
      <c r="M19" s="538"/>
      <c r="N19" s="538">
        <v>60</v>
      </c>
      <c r="O19" s="538">
        <v>25</v>
      </c>
      <c r="P19" s="538">
        <v>35</v>
      </c>
      <c r="Q19" s="538"/>
      <c r="R19" s="538">
        <v>63</v>
      </c>
      <c r="S19" s="538">
        <v>27</v>
      </c>
      <c r="T19" s="538">
        <v>36</v>
      </c>
      <c r="U19" s="538"/>
      <c r="V19" s="538">
        <v>56</v>
      </c>
      <c r="W19" s="538">
        <v>28</v>
      </c>
      <c r="X19" s="538">
        <v>28</v>
      </c>
      <c r="Y19" s="538"/>
      <c r="Z19" s="538">
        <v>0</v>
      </c>
      <c r="AA19" s="538">
        <v>0</v>
      </c>
      <c r="AB19" s="538">
        <v>0</v>
      </c>
    </row>
    <row r="20" spans="1:28" x14ac:dyDescent="0.2">
      <c r="A20" s="53" t="s">
        <v>32</v>
      </c>
      <c r="B20" s="524">
        <f t="shared" si="0"/>
        <v>1408</v>
      </c>
      <c r="C20" s="524">
        <f t="shared" si="0"/>
        <v>725</v>
      </c>
      <c r="D20" s="524">
        <f t="shared" si="1"/>
        <v>683</v>
      </c>
      <c r="E20" s="524"/>
      <c r="F20" s="522">
        <v>300</v>
      </c>
      <c r="G20" s="522">
        <v>150</v>
      </c>
      <c r="H20" s="522">
        <v>150</v>
      </c>
      <c r="I20" s="524"/>
      <c r="J20" s="537">
        <v>294</v>
      </c>
      <c r="K20" s="537">
        <v>160</v>
      </c>
      <c r="L20" s="537">
        <v>134</v>
      </c>
      <c r="M20" s="524"/>
      <c r="N20" s="537">
        <v>276</v>
      </c>
      <c r="O20" s="537">
        <v>138</v>
      </c>
      <c r="P20" s="537">
        <v>138</v>
      </c>
      <c r="Q20" s="524"/>
      <c r="R20" s="537">
        <v>263</v>
      </c>
      <c r="S20" s="537">
        <v>148</v>
      </c>
      <c r="T20" s="537">
        <v>115</v>
      </c>
      <c r="U20" s="524"/>
      <c r="V20" s="537">
        <v>261</v>
      </c>
      <c r="W20" s="537">
        <v>124</v>
      </c>
      <c r="X20" s="537">
        <v>137</v>
      </c>
      <c r="Y20" s="524"/>
      <c r="Z20" s="537">
        <v>14</v>
      </c>
      <c r="AA20" s="537">
        <v>5</v>
      </c>
      <c r="AB20" s="537">
        <v>9</v>
      </c>
    </row>
    <row r="21" spans="1:28" x14ac:dyDescent="0.2">
      <c r="A21" s="54" t="s">
        <v>68</v>
      </c>
      <c r="B21" s="524">
        <f t="shared" si="0"/>
        <v>205</v>
      </c>
      <c r="C21" s="524">
        <f t="shared" si="0"/>
        <v>102</v>
      </c>
      <c r="D21" s="524">
        <f t="shared" si="1"/>
        <v>103</v>
      </c>
      <c r="E21" s="524"/>
      <c r="F21" s="534">
        <v>53</v>
      </c>
      <c r="G21" s="534">
        <v>25</v>
      </c>
      <c r="H21" s="534">
        <v>28</v>
      </c>
      <c r="I21" s="524"/>
      <c r="J21" s="524">
        <v>40</v>
      </c>
      <c r="K21" s="524">
        <v>17</v>
      </c>
      <c r="L21" s="524">
        <v>23</v>
      </c>
      <c r="M21" s="524"/>
      <c r="N21" s="524">
        <v>43</v>
      </c>
      <c r="O21" s="524">
        <v>21</v>
      </c>
      <c r="P21" s="524">
        <v>22</v>
      </c>
      <c r="Q21" s="524"/>
      <c r="R21" s="524">
        <v>36</v>
      </c>
      <c r="S21" s="524">
        <v>16</v>
      </c>
      <c r="T21" s="524">
        <v>20</v>
      </c>
      <c r="U21" s="524"/>
      <c r="V21" s="524">
        <v>33</v>
      </c>
      <c r="W21" s="524">
        <v>23</v>
      </c>
      <c r="X21" s="524">
        <v>10</v>
      </c>
      <c r="Y21" s="524"/>
      <c r="Z21" s="524">
        <v>0</v>
      </c>
      <c r="AA21" s="524">
        <v>0</v>
      </c>
      <c r="AB21" s="524">
        <v>0</v>
      </c>
    </row>
    <row r="22" spans="1:28" x14ac:dyDescent="0.2">
      <c r="A22" s="54" t="s">
        <v>33</v>
      </c>
      <c r="B22" s="524">
        <f t="shared" si="0"/>
        <v>3065</v>
      </c>
      <c r="C22" s="524">
        <f t="shared" si="0"/>
        <v>1573</v>
      </c>
      <c r="D22" s="524">
        <f t="shared" si="1"/>
        <v>1492</v>
      </c>
      <c r="E22" s="524"/>
      <c r="F22" s="534">
        <v>656</v>
      </c>
      <c r="G22" s="534">
        <v>331</v>
      </c>
      <c r="H22" s="534">
        <v>325</v>
      </c>
      <c r="I22" s="524"/>
      <c r="J22" s="524">
        <v>624</v>
      </c>
      <c r="K22" s="524">
        <v>310</v>
      </c>
      <c r="L22" s="524">
        <v>314</v>
      </c>
      <c r="M22" s="524"/>
      <c r="N22" s="524">
        <v>603</v>
      </c>
      <c r="O22" s="524">
        <v>327</v>
      </c>
      <c r="P22" s="524">
        <v>276</v>
      </c>
      <c r="Q22" s="524"/>
      <c r="R22" s="524">
        <v>571</v>
      </c>
      <c r="S22" s="524">
        <v>297</v>
      </c>
      <c r="T22" s="524">
        <v>274</v>
      </c>
      <c r="U22" s="524"/>
      <c r="V22" s="524">
        <v>557</v>
      </c>
      <c r="W22" s="524">
        <v>287</v>
      </c>
      <c r="X22" s="524">
        <v>270</v>
      </c>
      <c r="Y22" s="524"/>
      <c r="Z22" s="524">
        <v>54</v>
      </c>
      <c r="AA22" s="524">
        <v>21</v>
      </c>
      <c r="AB22" s="524">
        <v>33</v>
      </c>
    </row>
    <row r="23" spans="1:28" x14ac:dyDescent="0.2">
      <c r="A23" s="54" t="s">
        <v>218</v>
      </c>
      <c r="B23" s="524">
        <f t="shared" si="0"/>
        <v>49</v>
      </c>
      <c r="C23" s="524">
        <f t="shared" si="0"/>
        <v>22</v>
      </c>
      <c r="D23" s="524">
        <f t="shared" si="1"/>
        <v>27</v>
      </c>
      <c r="E23" s="524"/>
      <c r="F23" s="534">
        <v>8</v>
      </c>
      <c r="G23" s="534">
        <v>4</v>
      </c>
      <c r="H23" s="534">
        <v>4</v>
      </c>
      <c r="I23" s="524"/>
      <c r="J23" s="524">
        <v>11</v>
      </c>
      <c r="K23" s="524">
        <v>3</v>
      </c>
      <c r="L23" s="524">
        <v>8</v>
      </c>
      <c r="M23" s="524"/>
      <c r="N23" s="524">
        <v>12</v>
      </c>
      <c r="O23" s="524">
        <v>6</v>
      </c>
      <c r="P23" s="524">
        <v>6</v>
      </c>
      <c r="Q23" s="524"/>
      <c r="R23" s="524">
        <v>10</v>
      </c>
      <c r="S23" s="524">
        <v>4</v>
      </c>
      <c r="T23" s="524">
        <v>6</v>
      </c>
      <c r="U23" s="524"/>
      <c r="V23" s="524">
        <v>8</v>
      </c>
      <c r="W23" s="524">
        <v>5</v>
      </c>
      <c r="X23" s="524">
        <v>3</v>
      </c>
      <c r="Y23" s="524"/>
      <c r="Z23" s="524">
        <v>0</v>
      </c>
      <c r="AA23" s="524">
        <v>0</v>
      </c>
      <c r="AB23" s="524">
        <v>0</v>
      </c>
    </row>
    <row r="24" spans="1:28" x14ac:dyDescent="0.2">
      <c r="A24" s="54" t="s">
        <v>56</v>
      </c>
      <c r="B24" s="524">
        <f t="shared" si="0"/>
        <v>686</v>
      </c>
      <c r="C24" s="524">
        <f t="shared" si="0"/>
        <v>341</v>
      </c>
      <c r="D24" s="524">
        <f t="shared" si="1"/>
        <v>345</v>
      </c>
      <c r="E24" s="524"/>
      <c r="F24" s="534">
        <v>130</v>
      </c>
      <c r="G24" s="534">
        <v>65</v>
      </c>
      <c r="H24" s="534">
        <v>65</v>
      </c>
      <c r="I24" s="524"/>
      <c r="J24" s="524">
        <v>145</v>
      </c>
      <c r="K24" s="524">
        <v>75</v>
      </c>
      <c r="L24" s="524">
        <v>70</v>
      </c>
      <c r="M24" s="524"/>
      <c r="N24" s="524">
        <v>138</v>
      </c>
      <c r="O24" s="524">
        <v>61</v>
      </c>
      <c r="P24" s="524">
        <v>77</v>
      </c>
      <c r="Q24" s="524"/>
      <c r="R24" s="524">
        <v>140</v>
      </c>
      <c r="S24" s="524">
        <v>61</v>
      </c>
      <c r="T24" s="524">
        <v>79</v>
      </c>
      <c r="U24" s="524"/>
      <c r="V24" s="524">
        <v>133</v>
      </c>
      <c r="W24" s="524">
        <v>79</v>
      </c>
      <c r="X24" s="524">
        <v>54</v>
      </c>
      <c r="Y24" s="524"/>
      <c r="Z24" s="524">
        <v>0</v>
      </c>
      <c r="AA24" s="524">
        <v>0</v>
      </c>
      <c r="AB24" s="524">
        <v>0</v>
      </c>
    </row>
    <row r="25" spans="1:28" x14ac:dyDescent="0.2">
      <c r="A25" s="54" t="s">
        <v>70</v>
      </c>
      <c r="B25" s="524">
        <f t="shared" si="0"/>
        <v>186</v>
      </c>
      <c r="C25" s="524">
        <f t="shared" si="0"/>
        <v>78</v>
      </c>
      <c r="D25" s="524">
        <f t="shared" si="1"/>
        <v>108</v>
      </c>
      <c r="E25" s="524"/>
      <c r="F25" s="534">
        <v>38</v>
      </c>
      <c r="G25" s="534">
        <v>19</v>
      </c>
      <c r="H25" s="534">
        <v>19</v>
      </c>
      <c r="I25" s="524"/>
      <c r="J25" s="524">
        <v>42</v>
      </c>
      <c r="K25" s="524">
        <v>18</v>
      </c>
      <c r="L25" s="524">
        <v>24</v>
      </c>
      <c r="M25" s="524"/>
      <c r="N25" s="524">
        <v>36</v>
      </c>
      <c r="O25" s="524">
        <v>15</v>
      </c>
      <c r="P25" s="524">
        <v>21</v>
      </c>
      <c r="Q25" s="524"/>
      <c r="R25" s="524">
        <v>34</v>
      </c>
      <c r="S25" s="524">
        <v>12</v>
      </c>
      <c r="T25" s="524">
        <v>22</v>
      </c>
      <c r="U25" s="524"/>
      <c r="V25" s="524">
        <v>31</v>
      </c>
      <c r="W25" s="524">
        <v>10</v>
      </c>
      <c r="X25" s="524">
        <v>21</v>
      </c>
      <c r="Y25" s="524"/>
      <c r="Z25" s="524">
        <v>5</v>
      </c>
      <c r="AA25" s="524">
        <v>4</v>
      </c>
      <c r="AB25" s="524">
        <v>1</v>
      </c>
    </row>
    <row r="26" spans="1:28" x14ac:dyDescent="0.2">
      <c r="A26" s="54" t="s">
        <v>71</v>
      </c>
      <c r="B26" s="524">
        <f t="shared" si="0"/>
        <v>761</v>
      </c>
      <c r="C26" s="524">
        <f t="shared" si="0"/>
        <v>386</v>
      </c>
      <c r="D26" s="524">
        <f t="shared" si="1"/>
        <v>375</v>
      </c>
      <c r="E26" s="524"/>
      <c r="F26" s="534">
        <v>186</v>
      </c>
      <c r="G26" s="534">
        <v>99</v>
      </c>
      <c r="H26" s="534">
        <v>87</v>
      </c>
      <c r="I26" s="524"/>
      <c r="J26" s="524">
        <v>170</v>
      </c>
      <c r="K26" s="524">
        <v>73</v>
      </c>
      <c r="L26" s="524">
        <v>97</v>
      </c>
      <c r="M26" s="524"/>
      <c r="N26" s="524">
        <v>129</v>
      </c>
      <c r="O26" s="524">
        <v>68</v>
      </c>
      <c r="P26" s="524">
        <v>61</v>
      </c>
      <c r="Q26" s="524"/>
      <c r="R26" s="524">
        <v>129</v>
      </c>
      <c r="S26" s="524">
        <v>66</v>
      </c>
      <c r="T26" s="524">
        <v>63</v>
      </c>
      <c r="U26" s="524"/>
      <c r="V26" s="524">
        <v>119</v>
      </c>
      <c r="W26" s="524">
        <v>68</v>
      </c>
      <c r="X26" s="524">
        <v>51</v>
      </c>
      <c r="Y26" s="524"/>
      <c r="Z26" s="524">
        <v>28</v>
      </c>
      <c r="AA26" s="524">
        <v>12</v>
      </c>
      <c r="AB26" s="524">
        <v>16</v>
      </c>
    </row>
    <row r="27" spans="1:28" x14ac:dyDescent="0.2">
      <c r="A27" s="54" t="s">
        <v>57</v>
      </c>
      <c r="B27" s="524">
        <f t="shared" si="0"/>
        <v>150</v>
      </c>
      <c r="C27" s="524">
        <f t="shared" si="0"/>
        <v>83</v>
      </c>
      <c r="D27" s="524">
        <f t="shared" si="1"/>
        <v>67</v>
      </c>
      <c r="E27" s="524"/>
      <c r="F27" s="534">
        <v>36</v>
      </c>
      <c r="G27" s="534">
        <v>20</v>
      </c>
      <c r="H27" s="534">
        <v>16</v>
      </c>
      <c r="I27" s="524"/>
      <c r="J27" s="524">
        <v>31</v>
      </c>
      <c r="K27" s="524">
        <v>17</v>
      </c>
      <c r="L27" s="524">
        <v>14</v>
      </c>
      <c r="M27" s="524"/>
      <c r="N27" s="524">
        <v>29</v>
      </c>
      <c r="O27" s="524">
        <v>18</v>
      </c>
      <c r="P27" s="524">
        <v>11</v>
      </c>
      <c r="Q27" s="524"/>
      <c r="R27" s="524">
        <v>26</v>
      </c>
      <c r="S27" s="524">
        <v>17</v>
      </c>
      <c r="T27" s="524">
        <v>9</v>
      </c>
      <c r="U27" s="524"/>
      <c r="V27" s="524">
        <v>28</v>
      </c>
      <c r="W27" s="524">
        <v>11</v>
      </c>
      <c r="X27" s="524">
        <v>17</v>
      </c>
      <c r="Y27" s="524"/>
      <c r="Z27" s="524">
        <v>0</v>
      </c>
      <c r="AA27" s="524">
        <v>0</v>
      </c>
      <c r="AB27" s="524">
        <v>0</v>
      </c>
    </row>
    <row r="28" spans="1:28" x14ac:dyDescent="0.2">
      <c r="A28" s="54" t="s">
        <v>58</v>
      </c>
      <c r="B28" s="524">
        <f t="shared" si="0"/>
        <v>589</v>
      </c>
      <c r="C28" s="524">
        <f t="shared" si="0"/>
        <v>297</v>
      </c>
      <c r="D28" s="524">
        <f t="shared" si="1"/>
        <v>292</v>
      </c>
      <c r="E28" s="524"/>
      <c r="F28" s="534">
        <v>121</v>
      </c>
      <c r="G28" s="534">
        <v>55</v>
      </c>
      <c r="H28" s="534">
        <v>66</v>
      </c>
      <c r="I28" s="524"/>
      <c r="J28" s="524">
        <v>109</v>
      </c>
      <c r="K28" s="524">
        <v>62</v>
      </c>
      <c r="L28" s="524">
        <v>47</v>
      </c>
      <c r="M28" s="524"/>
      <c r="N28" s="524">
        <v>131</v>
      </c>
      <c r="O28" s="524">
        <v>65</v>
      </c>
      <c r="P28" s="524">
        <v>66</v>
      </c>
      <c r="Q28" s="524"/>
      <c r="R28" s="524">
        <v>111</v>
      </c>
      <c r="S28" s="524">
        <v>58</v>
      </c>
      <c r="T28" s="524">
        <v>53</v>
      </c>
      <c r="U28" s="524"/>
      <c r="V28" s="524">
        <v>117</v>
      </c>
      <c r="W28" s="524">
        <v>57</v>
      </c>
      <c r="X28" s="524">
        <v>60</v>
      </c>
      <c r="Y28" s="524"/>
      <c r="Z28" s="524">
        <v>0</v>
      </c>
      <c r="AA28" s="524">
        <v>0</v>
      </c>
      <c r="AB28" s="524">
        <v>0</v>
      </c>
    </row>
    <row r="29" spans="1:28" x14ac:dyDescent="0.2">
      <c r="A29" s="54" t="s">
        <v>59</v>
      </c>
      <c r="B29" s="524">
        <f t="shared" si="0"/>
        <v>241</v>
      </c>
      <c r="C29" s="524">
        <f t="shared" si="0"/>
        <v>107</v>
      </c>
      <c r="D29" s="524">
        <f t="shared" si="1"/>
        <v>134</v>
      </c>
      <c r="E29" s="524"/>
      <c r="F29" s="534">
        <v>48</v>
      </c>
      <c r="G29" s="534">
        <v>24</v>
      </c>
      <c r="H29" s="534">
        <v>24</v>
      </c>
      <c r="I29" s="524"/>
      <c r="J29" s="524">
        <v>48</v>
      </c>
      <c r="K29" s="524">
        <v>26</v>
      </c>
      <c r="L29" s="524">
        <v>22</v>
      </c>
      <c r="M29" s="524"/>
      <c r="N29" s="524">
        <v>46</v>
      </c>
      <c r="O29" s="524">
        <v>19</v>
      </c>
      <c r="P29" s="524">
        <v>27</v>
      </c>
      <c r="Q29" s="524"/>
      <c r="R29" s="524">
        <v>37</v>
      </c>
      <c r="S29" s="524">
        <v>18</v>
      </c>
      <c r="T29" s="524">
        <v>19</v>
      </c>
      <c r="U29" s="524"/>
      <c r="V29" s="524">
        <v>62</v>
      </c>
      <c r="W29" s="524">
        <v>20</v>
      </c>
      <c r="X29" s="524">
        <v>42</v>
      </c>
      <c r="Y29" s="524"/>
      <c r="Z29" s="524">
        <v>0</v>
      </c>
      <c r="AA29" s="524">
        <v>0</v>
      </c>
      <c r="AB29" s="524">
        <v>0</v>
      </c>
    </row>
    <row r="30" spans="1:28" x14ac:dyDescent="0.2">
      <c r="A30" s="54" t="s">
        <v>85</v>
      </c>
      <c r="B30" s="524">
        <f t="shared" si="0"/>
        <v>297</v>
      </c>
      <c r="C30" s="524">
        <f t="shared" si="0"/>
        <v>134</v>
      </c>
      <c r="D30" s="524">
        <f t="shared" si="1"/>
        <v>163</v>
      </c>
      <c r="E30" s="524"/>
      <c r="F30" s="534">
        <v>61</v>
      </c>
      <c r="G30" s="534">
        <v>20</v>
      </c>
      <c r="H30" s="534">
        <v>41</v>
      </c>
      <c r="I30" s="524"/>
      <c r="J30" s="524">
        <v>69</v>
      </c>
      <c r="K30" s="524">
        <v>39</v>
      </c>
      <c r="L30" s="524">
        <v>30</v>
      </c>
      <c r="M30" s="524"/>
      <c r="N30" s="524">
        <v>60</v>
      </c>
      <c r="O30" s="524">
        <v>27</v>
      </c>
      <c r="P30" s="524">
        <v>33</v>
      </c>
      <c r="Q30" s="524"/>
      <c r="R30" s="524">
        <v>59</v>
      </c>
      <c r="S30" s="524">
        <v>31</v>
      </c>
      <c r="T30" s="524">
        <v>28</v>
      </c>
      <c r="U30" s="524"/>
      <c r="V30" s="524">
        <v>48</v>
      </c>
      <c r="W30" s="524">
        <v>17</v>
      </c>
      <c r="X30" s="524">
        <v>31</v>
      </c>
      <c r="Y30" s="524"/>
      <c r="Z30" s="524">
        <v>0</v>
      </c>
      <c r="AA30" s="524">
        <v>0</v>
      </c>
      <c r="AB30" s="524">
        <v>0</v>
      </c>
    </row>
    <row r="31" spans="1:28" x14ac:dyDescent="0.2">
      <c r="A31" s="54" t="s">
        <v>72</v>
      </c>
      <c r="B31" s="524">
        <f t="shared" si="0"/>
        <v>55</v>
      </c>
      <c r="C31" s="524">
        <f t="shared" si="0"/>
        <v>32</v>
      </c>
      <c r="D31" s="524">
        <f t="shared" si="1"/>
        <v>23</v>
      </c>
      <c r="E31" s="524"/>
      <c r="F31" s="534">
        <v>11</v>
      </c>
      <c r="G31" s="534">
        <v>5</v>
      </c>
      <c r="H31" s="534">
        <v>6</v>
      </c>
      <c r="I31" s="524"/>
      <c r="J31" s="524">
        <v>16</v>
      </c>
      <c r="K31" s="524">
        <v>8</v>
      </c>
      <c r="L31" s="524">
        <v>8</v>
      </c>
      <c r="M31" s="524"/>
      <c r="N31" s="524">
        <v>17</v>
      </c>
      <c r="O31" s="524">
        <v>10</v>
      </c>
      <c r="P31" s="524">
        <v>7</v>
      </c>
      <c r="Q31" s="524"/>
      <c r="R31" s="524">
        <v>2</v>
      </c>
      <c r="S31" s="524">
        <v>2</v>
      </c>
      <c r="T31" s="524">
        <v>0</v>
      </c>
      <c r="U31" s="524"/>
      <c r="V31" s="524">
        <v>9</v>
      </c>
      <c r="W31" s="524">
        <v>7</v>
      </c>
      <c r="X31" s="524">
        <v>2</v>
      </c>
      <c r="Y31" s="524"/>
      <c r="Z31" s="524">
        <v>0</v>
      </c>
      <c r="AA31" s="524">
        <v>0</v>
      </c>
      <c r="AB31" s="524">
        <v>0</v>
      </c>
    </row>
    <row r="32" spans="1:28" x14ac:dyDescent="0.2">
      <c r="A32" s="54" t="s">
        <v>73</v>
      </c>
      <c r="B32" s="524">
        <f t="shared" si="0"/>
        <v>111</v>
      </c>
      <c r="C32" s="524">
        <f t="shared" si="0"/>
        <v>47</v>
      </c>
      <c r="D32" s="524">
        <f t="shared" si="1"/>
        <v>64</v>
      </c>
      <c r="E32" s="524"/>
      <c r="F32" s="534">
        <v>25</v>
      </c>
      <c r="G32" s="534">
        <v>11</v>
      </c>
      <c r="H32" s="534">
        <v>14</v>
      </c>
      <c r="I32" s="524"/>
      <c r="J32" s="524">
        <v>24</v>
      </c>
      <c r="K32" s="524">
        <v>11</v>
      </c>
      <c r="L32" s="524">
        <v>13</v>
      </c>
      <c r="M32" s="524"/>
      <c r="N32" s="524">
        <v>21</v>
      </c>
      <c r="O32" s="524">
        <v>6</v>
      </c>
      <c r="P32" s="524">
        <v>15</v>
      </c>
      <c r="Q32" s="524"/>
      <c r="R32" s="524">
        <v>23</v>
      </c>
      <c r="S32" s="524">
        <v>13</v>
      </c>
      <c r="T32" s="524">
        <v>10</v>
      </c>
      <c r="U32" s="524"/>
      <c r="V32" s="524">
        <v>10</v>
      </c>
      <c r="W32" s="524">
        <v>4</v>
      </c>
      <c r="X32" s="524">
        <v>6</v>
      </c>
      <c r="Y32" s="524"/>
      <c r="Z32" s="524">
        <v>8</v>
      </c>
      <c r="AA32" s="524">
        <v>2</v>
      </c>
      <c r="AB32" s="524">
        <v>6</v>
      </c>
    </row>
    <row r="33" spans="1:28" x14ac:dyDescent="0.2">
      <c r="A33" s="54" t="s">
        <v>74</v>
      </c>
      <c r="B33" s="524">
        <f t="shared" si="0"/>
        <v>574</v>
      </c>
      <c r="C33" s="524">
        <f t="shared" si="0"/>
        <v>278</v>
      </c>
      <c r="D33" s="524">
        <f t="shared" si="1"/>
        <v>296</v>
      </c>
      <c r="E33" s="524"/>
      <c r="F33" s="534">
        <v>138</v>
      </c>
      <c r="G33" s="534">
        <v>68</v>
      </c>
      <c r="H33" s="534">
        <v>70</v>
      </c>
      <c r="I33" s="524"/>
      <c r="J33" s="524">
        <v>109</v>
      </c>
      <c r="K33" s="524">
        <v>61</v>
      </c>
      <c r="L33" s="524">
        <v>48</v>
      </c>
      <c r="M33" s="524"/>
      <c r="N33" s="524">
        <v>116</v>
      </c>
      <c r="O33" s="524">
        <v>52</v>
      </c>
      <c r="P33" s="524">
        <v>64</v>
      </c>
      <c r="Q33" s="524"/>
      <c r="R33" s="524">
        <v>99</v>
      </c>
      <c r="S33" s="524">
        <v>40</v>
      </c>
      <c r="T33" s="524">
        <v>59</v>
      </c>
      <c r="U33" s="524"/>
      <c r="V33" s="524">
        <v>112</v>
      </c>
      <c r="W33" s="524">
        <v>57</v>
      </c>
      <c r="X33" s="524">
        <v>55</v>
      </c>
      <c r="Y33" s="524"/>
      <c r="Z33" s="524">
        <v>0</v>
      </c>
      <c r="AA33" s="524">
        <v>0</v>
      </c>
      <c r="AB33" s="524">
        <v>0</v>
      </c>
    </row>
    <row r="34" spans="1:28" ht="13.5" thickBot="1" x14ac:dyDescent="0.25">
      <c r="A34" s="58" t="s">
        <v>75</v>
      </c>
      <c r="B34" s="520">
        <f t="shared" si="0"/>
        <v>569</v>
      </c>
      <c r="C34" s="520">
        <f t="shared" si="0"/>
        <v>257</v>
      </c>
      <c r="D34" s="520">
        <f t="shared" si="1"/>
        <v>312</v>
      </c>
      <c r="E34" s="520"/>
      <c r="F34" s="535">
        <v>119</v>
      </c>
      <c r="G34" s="535">
        <v>51</v>
      </c>
      <c r="H34" s="535">
        <v>68</v>
      </c>
      <c r="I34" s="520"/>
      <c r="J34" s="520">
        <v>108</v>
      </c>
      <c r="K34" s="520">
        <v>49</v>
      </c>
      <c r="L34" s="520">
        <v>59</v>
      </c>
      <c r="M34" s="520"/>
      <c r="N34" s="520">
        <v>130</v>
      </c>
      <c r="O34" s="520">
        <v>57</v>
      </c>
      <c r="P34" s="520">
        <v>73</v>
      </c>
      <c r="Q34" s="520"/>
      <c r="R34" s="520">
        <v>98</v>
      </c>
      <c r="S34" s="520">
        <v>48</v>
      </c>
      <c r="T34" s="520">
        <v>50</v>
      </c>
      <c r="U34" s="520"/>
      <c r="V34" s="520">
        <v>114</v>
      </c>
      <c r="W34" s="520">
        <v>52</v>
      </c>
      <c r="X34" s="520">
        <v>62</v>
      </c>
      <c r="Y34" s="520"/>
      <c r="Z34" s="520">
        <v>0</v>
      </c>
      <c r="AA34" s="520">
        <v>0</v>
      </c>
      <c r="AB34" s="520">
        <v>0</v>
      </c>
    </row>
    <row r="35" spans="1:28" ht="15" customHeight="1" x14ac:dyDescent="0.2">
      <c r="A35" s="141" t="s">
        <v>267</v>
      </c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ht="15" customHeight="1" x14ac:dyDescent="0.2">
      <c r="A36" s="35" t="s">
        <v>24</v>
      </c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  <row r="37" spans="1:28" x14ac:dyDescent="0.2"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34">
    <cfRule type="cellIs" dxfId="736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5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212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SUM(B11:B22)</f>
        <v>9113</v>
      </c>
      <c r="C9" s="554">
        <f>SUM(C11:C22)</f>
        <v>4258</v>
      </c>
      <c r="D9" s="554">
        <f>SUM(D11:D22)</f>
        <v>4855</v>
      </c>
      <c r="E9" s="554"/>
      <c r="F9" s="554">
        <f>SUM(F11:F22)</f>
        <v>2029</v>
      </c>
      <c r="G9" s="554">
        <f>SUM(G11:G22)</f>
        <v>968</v>
      </c>
      <c r="H9" s="554">
        <f>SUM(H11:H22)</f>
        <v>1061</v>
      </c>
      <c r="I9" s="554"/>
      <c r="J9" s="554">
        <f>SUM(J11:J22)</f>
        <v>1993</v>
      </c>
      <c r="K9" s="554">
        <f>SUM(K11:K22)</f>
        <v>955</v>
      </c>
      <c r="L9" s="554">
        <f>SUM(L11:L22)</f>
        <v>1038</v>
      </c>
      <c r="M9" s="554"/>
      <c r="N9" s="554">
        <f>SUM(N11:N22)</f>
        <v>1884</v>
      </c>
      <c r="O9" s="554">
        <f>SUM(O11:O22)</f>
        <v>869</v>
      </c>
      <c r="P9" s="554">
        <f>SUM(P11:P22)</f>
        <v>1015</v>
      </c>
      <c r="Q9" s="554"/>
      <c r="R9" s="554">
        <f>SUM(R11:R22)</f>
        <v>1651</v>
      </c>
      <c r="S9" s="554">
        <f>SUM(S11:S22)</f>
        <v>763</v>
      </c>
      <c r="T9" s="554">
        <f>SUM(T11:T22)</f>
        <v>888</v>
      </c>
      <c r="U9" s="554"/>
      <c r="V9" s="554">
        <f>SUM(V11:V22)</f>
        <v>1556</v>
      </c>
      <c r="W9" s="554">
        <f>SUM(W11:W22)</f>
        <v>703</v>
      </c>
      <c r="X9" s="554">
        <f>SUM(X11:X22)</f>
        <v>853</v>
      </c>
      <c r="Y9" s="554"/>
      <c r="Z9" s="554">
        <f>SUM(Z11:Z22)</f>
        <v>0</v>
      </c>
      <c r="AA9" s="554">
        <f>SUM(AA11:AA22)</f>
        <v>0</v>
      </c>
      <c r="AB9" s="554">
        <f>SUM(AB11:AB22)</f>
        <v>0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330</v>
      </c>
      <c r="C11" s="524">
        <f>+G11+K11+O11+S11+W11+AA11</f>
        <v>144</v>
      </c>
      <c r="D11" s="524">
        <f>+B11-C11</f>
        <v>186</v>
      </c>
      <c r="E11" s="537"/>
      <c r="F11" s="522">
        <v>73</v>
      </c>
      <c r="G11" s="522">
        <v>36</v>
      </c>
      <c r="H11" s="522">
        <v>37</v>
      </c>
      <c r="I11" s="537"/>
      <c r="J11" s="537">
        <v>65</v>
      </c>
      <c r="K11" s="537">
        <v>28</v>
      </c>
      <c r="L11" s="537">
        <v>37</v>
      </c>
      <c r="M11" s="537"/>
      <c r="N11" s="537">
        <v>59</v>
      </c>
      <c r="O11" s="537">
        <v>28</v>
      </c>
      <c r="P11" s="537">
        <v>31</v>
      </c>
      <c r="Q11" s="537"/>
      <c r="R11" s="537">
        <v>63</v>
      </c>
      <c r="S11" s="537">
        <v>25</v>
      </c>
      <c r="T11" s="537">
        <v>38</v>
      </c>
      <c r="U11" s="537"/>
      <c r="V11" s="537">
        <v>70</v>
      </c>
      <c r="W11" s="537">
        <v>27</v>
      </c>
      <c r="X11" s="537">
        <v>43</v>
      </c>
      <c r="Y11" s="537"/>
      <c r="Z11" s="537">
        <v>0</v>
      </c>
      <c r="AA11" s="537">
        <v>0</v>
      </c>
      <c r="AB11" s="537">
        <v>0</v>
      </c>
    </row>
    <row r="12" spans="1:29" x14ac:dyDescent="0.2">
      <c r="A12" s="54" t="s">
        <v>61</v>
      </c>
      <c r="B12" s="524">
        <f t="shared" ref="B12:C22" si="0">+F12+J12+N12+R12+V12+Z12</f>
        <v>1241</v>
      </c>
      <c r="C12" s="524">
        <f t="shared" si="0"/>
        <v>601</v>
      </c>
      <c r="D12" s="524">
        <f t="shared" ref="D12:D22" si="1">+B12-C12</f>
        <v>640</v>
      </c>
      <c r="E12" s="537"/>
      <c r="F12" s="522">
        <v>300</v>
      </c>
      <c r="G12" s="522">
        <v>143</v>
      </c>
      <c r="H12" s="522">
        <v>157</v>
      </c>
      <c r="I12" s="537"/>
      <c r="J12" s="537">
        <v>270</v>
      </c>
      <c r="K12" s="537">
        <v>137</v>
      </c>
      <c r="L12" s="537">
        <v>133</v>
      </c>
      <c r="M12" s="537"/>
      <c r="N12" s="537">
        <v>240</v>
      </c>
      <c r="O12" s="537">
        <v>106</v>
      </c>
      <c r="P12" s="537">
        <v>134</v>
      </c>
      <c r="Q12" s="537"/>
      <c r="R12" s="537">
        <v>232</v>
      </c>
      <c r="S12" s="537">
        <v>120</v>
      </c>
      <c r="T12" s="537">
        <v>112</v>
      </c>
      <c r="U12" s="537"/>
      <c r="V12" s="537">
        <v>199</v>
      </c>
      <c r="W12" s="537">
        <v>95</v>
      </c>
      <c r="X12" s="537">
        <v>104</v>
      </c>
      <c r="Y12" s="537"/>
      <c r="Z12" s="537">
        <v>0</v>
      </c>
      <c r="AA12" s="537">
        <v>0</v>
      </c>
      <c r="AB12" s="537">
        <v>0</v>
      </c>
    </row>
    <row r="13" spans="1:29" x14ac:dyDescent="0.2">
      <c r="A13" s="54" t="s">
        <v>31</v>
      </c>
      <c r="B13" s="524">
        <f t="shared" si="0"/>
        <v>651</v>
      </c>
      <c r="C13" s="524">
        <f t="shared" si="0"/>
        <v>278</v>
      </c>
      <c r="D13" s="524">
        <f t="shared" si="1"/>
        <v>373</v>
      </c>
      <c r="E13" s="537"/>
      <c r="F13" s="522">
        <v>149</v>
      </c>
      <c r="G13" s="522">
        <v>77</v>
      </c>
      <c r="H13" s="522">
        <v>72</v>
      </c>
      <c r="I13" s="537"/>
      <c r="J13" s="537">
        <v>136</v>
      </c>
      <c r="K13" s="537">
        <v>61</v>
      </c>
      <c r="L13" s="537">
        <v>75</v>
      </c>
      <c r="M13" s="537"/>
      <c r="N13" s="537">
        <v>151</v>
      </c>
      <c r="O13" s="537">
        <v>59</v>
      </c>
      <c r="P13" s="537">
        <v>92</v>
      </c>
      <c r="Q13" s="537"/>
      <c r="R13" s="537">
        <v>108</v>
      </c>
      <c r="S13" s="537">
        <v>39</v>
      </c>
      <c r="T13" s="537">
        <v>69</v>
      </c>
      <c r="U13" s="537"/>
      <c r="V13" s="537">
        <v>107</v>
      </c>
      <c r="W13" s="537">
        <v>42</v>
      </c>
      <c r="X13" s="537">
        <v>65</v>
      </c>
      <c r="Y13" s="537"/>
      <c r="Z13" s="537">
        <v>0</v>
      </c>
      <c r="AA13" s="537">
        <v>0</v>
      </c>
      <c r="AB13" s="537">
        <v>0</v>
      </c>
    </row>
    <row r="14" spans="1:29" x14ac:dyDescent="0.2">
      <c r="A14" s="54" t="s">
        <v>62</v>
      </c>
      <c r="B14" s="524">
        <f t="shared" si="0"/>
        <v>688</v>
      </c>
      <c r="C14" s="524">
        <f t="shared" si="0"/>
        <v>244</v>
      </c>
      <c r="D14" s="524">
        <f t="shared" si="1"/>
        <v>444</v>
      </c>
      <c r="E14" s="537"/>
      <c r="F14" s="522">
        <v>176</v>
      </c>
      <c r="G14" s="522">
        <v>79</v>
      </c>
      <c r="H14" s="522">
        <v>97</v>
      </c>
      <c r="I14" s="537"/>
      <c r="J14" s="537">
        <v>161</v>
      </c>
      <c r="K14" s="537">
        <v>74</v>
      </c>
      <c r="L14" s="537">
        <v>87</v>
      </c>
      <c r="M14" s="537"/>
      <c r="N14" s="537">
        <v>154</v>
      </c>
      <c r="O14" s="537">
        <v>53</v>
      </c>
      <c r="P14" s="537">
        <v>101</v>
      </c>
      <c r="Q14" s="537"/>
      <c r="R14" s="537">
        <v>114</v>
      </c>
      <c r="S14" s="537">
        <v>38</v>
      </c>
      <c r="T14" s="537">
        <v>76</v>
      </c>
      <c r="U14" s="537"/>
      <c r="V14" s="537">
        <v>83</v>
      </c>
      <c r="W14" s="537">
        <v>0</v>
      </c>
      <c r="X14" s="537">
        <v>83</v>
      </c>
      <c r="Y14" s="537"/>
      <c r="Z14" s="537">
        <v>0</v>
      </c>
      <c r="AA14" s="537">
        <v>0</v>
      </c>
      <c r="AB14" s="537">
        <v>0</v>
      </c>
    </row>
    <row r="15" spans="1:29" x14ac:dyDescent="0.2">
      <c r="A15" s="54" t="s">
        <v>64</v>
      </c>
      <c r="B15" s="524">
        <f t="shared" si="0"/>
        <v>327</v>
      </c>
      <c r="C15" s="524">
        <f t="shared" si="0"/>
        <v>174</v>
      </c>
      <c r="D15" s="524">
        <f t="shared" si="1"/>
        <v>153</v>
      </c>
      <c r="E15" s="538"/>
      <c r="F15" s="541">
        <v>62</v>
      </c>
      <c r="G15" s="541">
        <v>30</v>
      </c>
      <c r="H15" s="541">
        <v>32</v>
      </c>
      <c r="I15" s="538"/>
      <c r="J15" s="538">
        <v>72</v>
      </c>
      <c r="K15" s="538">
        <v>39</v>
      </c>
      <c r="L15" s="538">
        <v>33</v>
      </c>
      <c r="M15" s="538"/>
      <c r="N15" s="538">
        <v>67</v>
      </c>
      <c r="O15" s="538">
        <v>34</v>
      </c>
      <c r="P15" s="538">
        <v>33</v>
      </c>
      <c r="Q15" s="538"/>
      <c r="R15" s="538">
        <v>51</v>
      </c>
      <c r="S15" s="538">
        <v>25</v>
      </c>
      <c r="T15" s="538">
        <v>26</v>
      </c>
      <c r="U15" s="538"/>
      <c r="V15" s="538">
        <v>75</v>
      </c>
      <c r="W15" s="538">
        <v>46</v>
      </c>
      <c r="X15" s="538">
        <v>29</v>
      </c>
      <c r="Y15" s="538"/>
      <c r="Z15" s="538">
        <v>0</v>
      </c>
      <c r="AA15" s="538">
        <v>0</v>
      </c>
      <c r="AB15" s="538">
        <v>0</v>
      </c>
    </row>
    <row r="16" spans="1:29" x14ac:dyDescent="0.2">
      <c r="A16" s="54" t="s">
        <v>55</v>
      </c>
      <c r="B16" s="524">
        <f t="shared" si="0"/>
        <v>354</v>
      </c>
      <c r="C16" s="524">
        <f t="shared" si="0"/>
        <v>146</v>
      </c>
      <c r="D16" s="524">
        <f t="shared" si="1"/>
        <v>208</v>
      </c>
      <c r="E16" s="538"/>
      <c r="F16" s="541">
        <v>66</v>
      </c>
      <c r="G16" s="541">
        <v>29</v>
      </c>
      <c r="H16" s="541">
        <v>37</v>
      </c>
      <c r="I16" s="538"/>
      <c r="J16" s="538">
        <v>77</v>
      </c>
      <c r="K16" s="538">
        <v>25</v>
      </c>
      <c r="L16" s="538">
        <v>52</v>
      </c>
      <c r="M16" s="538"/>
      <c r="N16" s="538">
        <v>76</v>
      </c>
      <c r="O16" s="538">
        <v>33</v>
      </c>
      <c r="P16" s="538">
        <v>43</v>
      </c>
      <c r="Q16" s="538"/>
      <c r="R16" s="538">
        <v>70</v>
      </c>
      <c r="S16" s="538">
        <v>29</v>
      </c>
      <c r="T16" s="538">
        <v>41</v>
      </c>
      <c r="U16" s="538"/>
      <c r="V16" s="538">
        <v>65</v>
      </c>
      <c r="W16" s="538">
        <v>30</v>
      </c>
      <c r="X16" s="538">
        <v>35</v>
      </c>
      <c r="Y16" s="538"/>
      <c r="Z16" s="538">
        <v>0</v>
      </c>
      <c r="AA16" s="538">
        <v>0</v>
      </c>
      <c r="AB16" s="538">
        <v>0</v>
      </c>
    </row>
    <row r="17" spans="1:28" x14ac:dyDescent="0.2">
      <c r="A17" s="54" t="s">
        <v>65</v>
      </c>
      <c r="B17" s="524">
        <f t="shared" si="0"/>
        <v>313</v>
      </c>
      <c r="C17" s="524">
        <f t="shared" si="0"/>
        <v>149</v>
      </c>
      <c r="D17" s="524">
        <f t="shared" si="1"/>
        <v>164</v>
      </c>
      <c r="E17" s="537"/>
      <c r="F17" s="522">
        <v>76</v>
      </c>
      <c r="G17" s="522">
        <v>35</v>
      </c>
      <c r="H17" s="522">
        <v>41</v>
      </c>
      <c r="I17" s="537"/>
      <c r="J17" s="537">
        <v>73</v>
      </c>
      <c r="K17" s="537">
        <v>37</v>
      </c>
      <c r="L17" s="537">
        <v>36</v>
      </c>
      <c r="M17" s="537"/>
      <c r="N17" s="537">
        <v>57</v>
      </c>
      <c r="O17" s="537">
        <v>27</v>
      </c>
      <c r="P17" s="537">
        <v>30</v>
      </c>
      <c r="Q17" s="537"/>
      <c r="R17" s="537">
        <v>64</v>
      </c>
      <c r="S17" s="537">
        <v>31</v>
      </c>
      <c r="T17" s="537">
        <v>33</v>
      </c>
      <c r="U17" s="537"/>
      <c r="V17" s="537">
        <v>43</v>
      </c>
      <c r="W17" s="537">
        <v>19</v>
      </c>
      <c r="X17" s="537">
        <v>24</v>
      </c>
      <c r="Y17" s="537"/>
      <c r="Z17" s="537">
        <v>0</v>
      </c>
      <c r="AA17" s="537">
        <v>0</v>
      </c>
      <c r="AB17" s="537">
        <v>0</v>
      </c>
    </row>
    <row r="18" spans="1:28" x14ac:dyDescent="0.2">
      <c r="A18" s="54" t="s">
        <v>66</v>
      </c>
      <c r="B18" s="524">
        <f t="shared" si="0"/>
        <v>437</v>
      </c>
      <c r="C18" s="524">
        <f t="shared" si="0"/>
        <v>215</v>
      </c>
      <c r="D18" s="524">
        <f t="shared" si="1"/>
        <v>222</v>
      </c>
      <c r="E18" s="538"/>
      <c r="F18" s="541">
        <v>99</v>
      </c>
      <c r="G18" s="541">
        <v>48</v>
      </c>
      <c r="H18" s="541">
        <v>51</v>
      </c>
      <c r="I18" s="538"/>
      <c r="J18" s="538">
        <v>103</v>
      </c>
      <c r="K18" s="538">
        <v>53</v>
      </c>
      <c r="L18" s="538">
        <v>50</v>
      </c>
      <c r="M18" s="538"/>
      <c r="N18" s="538">
        <v>83</v>
      </c>
      <c r="O18" s="538">
        <v>39</v>
      </c>
      <c r="P18" s="538">
        <v>44</v>
      </c>
      <c r="Q18" s="538"/>
      <c r="R18" s="538">
        <v>74</v>
      </c>
      <c r="S18" s="538">
        <v>36</v>
      </c>
      <c r="T18" s="538">
        <v>38</v>
      </c>
      <c r="U18" s="538"/>
      <c r="V18" s="538">
        <v>78</v>
      </c>
      <c r="W18" s="538">
        <v>39</v>
      </c>
      <c r="X18" s="538">
        <v>39</v>
      </c>
      <c r="Y18" s="538"/>
      <c r="Z18" s="538">
        <v>0</v>
      </c>
      <c r="AA18" s="538">
        <v>0</v>
      </c>
      <c r="AB18" s="538">
        <v>0</v>
      </c>
    </row>
    <row r="19" spans="1:28" x14ac:dyDescent="0.2">
      <c r="A19" s="53" t="s">
        <v>32</v>
      </c>
      <c r="B19" s="524">
        <f t="shared" si="0"/>
        <v>1647</v>
      </c>
      <c r="C19" s="524">
        <f t="shared" si="0"/>
        <v>798</v>
      </c>
      <c r="D19" s="524">
        <f t="shared" si="1"/>
        <v>849</v>
      </c>
      <c r="E19" s="524"/>
      <c r="F19" s="522">
        <v>362</v>
      </c>
      <c r="G19" s="522">
        <v>174</v>
      </c>
      <c r="H19" s="522">
        <v>188</v>
      </c>
      <c r="I19" s="524"/>
      <c r="J19" s="537">
        <v>372</v>
      </c>
      <c r="K19" s="537">
        <v>179</v>
      </c>
      <c r="L19" s="537">
        <v>193</v>
      </c>
      <c r="M19" s="524"/>
      <c r="N19" s="537">
        <v>335</v>
      </c>
      <c r="O19" s="537">
        <v>155</v>
      </c>
      <c r="P19" s="537">
        <v>180</v>
      </c>
      <c r="Q19" s="524"/>
      <c r="R19" s="537">
        <v>274</v>
      </c>
      <c r="S19" s="537">
        <v>137</v>
      </c>
      <c r="T19" s="537">
        <v>137</v>
      </c>
      <c r="U19" s="524"/>
      <c r="V19" s="537">
        <v>304</v>
      </c>
      <c r="W19" s="537">
        <v>153</v>
      </c>
      <c r="X19" s="537">
        <v>151</v>
      </c>
      <c r="Y19" s="524"/>
      <c r="Z19" s="537">
        <v>0</v>
      </c>
      <c r="AA19" s="537">
        <v>0</v>
      </c>
      <c r="AB19" s="537">
        <v>0</v>
      </c>
    </row>
    <row r="20" spans="1:28" x14ac:dyDescent="0.2">
      <c r="A20" s="54" t="s">
        <v>33</v>
      </c>
      <c r="B20" s="524">
        <f t="shared" si="0"/>
        <v>2694</v>
      </c>
      <c r="C20" s="524">
        <f t="shared" si="0"/>
        <v>1308</v>
      </c>
      <c r="D20" s="524">
        <f t="shared" si="1"/>
        <v>1386</v>
      </c>
      <c r="E20" s="524"/>
      <c r="F20" s="534">
        <v>538</v>
      </c>
      <c r="G20" s="534">
        <v>255</v>
      </c>
      <c r="H20" s="534">
        <v>283</v>
      </c>
      <c r="I20" s="524"/>
      <c r="J20" s="524">
        <v>577</v>
      </c>
      <c r="K20" s="524">
        <v>281</v>
      </c>
      <c r="L20" s="524">
        <v>296</v>
      </c>
      <c r="M20" s="524"/>
      <c r="N20" s="524">
        <v>583</v>
      </c>
      <c r="O20" s="524">
        <v>305</v>
      </c>
      <c r="P20" s="524">
        <v>278</v>
      </c>
      <c r="Q20" s="524"/>
      <c r="R20" s="524">
        <v>527</v>
      </c>
      <c r="S20" s="524">
        <v>247</v>
      </c>
      <c r="T20" s="524">
        <v>280</v>
      </c>
      <c r="U20" s="524"/>
      <c r="V20" s="524">
        <v>469</v>
      </c>
      <c r="W20" s="524">
        <v>220</v>
      </c>
      <c r="X20" s="524">
        <v>249</v>
      </c>
      <c r="Y20" s="524"/>
      <c r="Z20" s="524">
        <v>0</v>
      </c>
      <c r="AA20" s="524">
        <v>0</v>
      </c>
      <c r="AB20" s="524">
        <v>0</v>
      </c>
    </row>
    <row r="21" spans="1:28" x14ac:dyDescent="0.2">
      <c r="A21" s="54" t="s">
        <v>70</v>
      </c>
      <c r="B21" s="524">
        <f t="shared" si="0"/>
        <v>89</v>
      </c>
      <c r="C21" s="524">
        <f t="shared" si="0"/>
        <v>43</v>
      </c>
      <c r="D21" s="524">
        <f t="shared" si="1"/>
        <v>46</v>
      </c>
      <c r="E21" s="524"/>
      <c r="F21" s="534">
        <v>23</v>
      </c>
      <c r="G21" s="534">
        <v>11</v>
      </c>
      <c r="H21" s="534">
        <v>12</v>
      </c>
      <c r="I21" s="524"/>
      <c r="J21" s="524">
        <v>19</v>
      </c>
      <c r="K21" s="524">
        <v>10</v>
      </c>
      <c r="L21" s="524">
        <v>9</v>
      </c>
      <c r="M21" s="524"/>
      <c r="N21" s="524">
        <v>18</v>
      </c>
      <c r="O21" s="524">
        <v>6</v>
      </c>
      <c r="P21" s="524">
        <v>12</v>
      </c>
      <c r="Q21" s="524"/>
      <c r="R21" s="524">
        <v>17</v>
      </c>
      <c r="S21" s="524">
        <v>8</v>
      </c>
      <c r="T21" s="524">
        <v>9</v>
      </c>
      <c r="U21" s="524"/>
      <c r="V21" s="524">
        <v>12</v>
      </c>
      <c r="W21" s="524">
        <v>8</v>
      </c>
      <c r="X21" s="524">
        <v>4</v>
      </c>
      <c r="Y21" s="524"/>
      <c r="Z21" s="524">
        <v>0</v>
      </c>
      <c r="AA21" s="524">
        <v>0</v>
      </c>
      <c r="AB21" s="524">
        <v>0</v>
      </c>
    </row>
    <row r="22" spans="1:28" ht="13.5" thickBot="1" x14ac:dyDescent="0.25">
      <c r="A22" s="58" t="s">
        <v>58</v>
      </c>
      <c r="B22" s="520">
        <f t="shared" si="0"/>
        <v>342</v>
      </c>
      <c r="C22" s="520">
        <f t="shared" si="0"/>
        <v>158</v>
      </c>
      <c r="D22" s="520">
        <f t="shared" si="1"/>
        <v>184</v>
      </c>
      <c r="E22" s="520"/>
      <c r="F22" s="535">
        <v>105</v>
      </c>
      <c r="G22" s="535">
        <v>51</v>
      </c>
      <c r="H22" s="535">
        <v>54</v>
      </c>
      <c r="I22" s="520"/>
      <c r="J22" s="520">
        <v>68</v>
      </c>
      <c r="K22" s="520">
        <v>31</v>
      </c>
      <c r="L22" s="520">
        <v>37</v>
      </c>
      <c r="M22" s="520"/>
      <c r="N22" s="520">
        <v>61</v>
      </c>
      <c r="O22" s="520">
        <v>24</v>
      </c>
      <c r="P22" s="520">
        <v>37</v>
      </c>
      <c r="Q22" s="520"/>
      <c r="R22" s="520">
        <v>57</v>
      </c>
      <c r="S22" s="520">
        <v>28</v>
      </c>
      <c r="T22" s="520">
        <v>29</v>
      </c>
      <c r="U22" s="520"/>
      <c r="V22" s="520">
        <v>51</v>
      </c>
      <c r="W22" s="520">
        <v>24</v>
      </c>
      <c r="X22" s="520">
        <v>27</v>
      </c>
      <c r="Y22" s="520"/>
      <c r="Z22" s="520">
        <v>0</v>
      </c>
      <c r="AA22" s="520">
        <v>0</v>
      </c>
      <c r="AB22" s="520">
        <v>0</v>
      </c>
    </row>
    <row r="23" spans="1:28" ht="15" customHeight="1" x14ac:dyDescent="0.2">
      <c r="A23" s="141" t="s">
        <v>267</v>
      </c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  <c r="X23" s="524"/>
      <c r="Y23" s="524"/>
      <c r="Z23" s="524"/>
      <c r="AA23" s="524"/>
      <c r="AB23" s="524"/>
    </row>
    <row r="24" spans="1:28" ht="15" customHeight="1" x14ac:dyDescent="0.2">
      <c r="A24" s="35" t="s">
        <v>24</v>
      </c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</row>
    <row r="25" spans="1:28" x14ac:dyDescent="0.2"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10:D22 F11:AB22">
    <cfRule type="cellIs" dxfId="735" priority="9" operator="equal">
      <formula>0</formula>
    </cfRule>
  </conditionalFormatting>
  <conditionalFormatting sqref="B9:D9">
    <cfRule type="cellIs" dxfId="734" priority="8" operator="equal">
      <formula>0</formula>
    </cfRule>
  </conditionalFormatting>
  <conditionalFormatting sqref="F9:H9">
    <cfRule type="cellIs" dxfId="733" priority="7" operator="equal">
      <formula>0</formula>
    </cfRule>
  </conditionalFormatting>
  <conditionalFormatting sqref="J9:L9">
    <cfRule type="cellIs" dxfId="732" priority="6" operator="equal">
      <formula>0</formula>
    </cfRule>
  </conditionalFormatting>
  <conditionalFormatting sqref="N9:P9">
    <cfRule type="cellIs" dxfId="731" priority="5" operator="equal">
      <formula>0</formula>
    </cfRule>
  </conditionalFormatting>
  <conditionalFormatting sqref="R9:T9">
    <cfRule type="cellIs" dxfId="730" priority="4" operator="equal">
      <formula>0</formula>
    </cfRule>
  </conditionalFormatting>
  <conditionalFormatting sqref="V9:X9">
    <cfRule type="cellIs" dxfId="729" priority="3" operator="equal">
      <formula>0</formula>
    </cfRule>
  </conditionalFormatting>
  <conditionalFormatting sqref="Z9:AB9">
    <cfRule type="cellIs" dxfId="728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62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972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206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207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21">
        <v>933692</v>
      </c>
      <c r="C9" s="421">
        <v>927853</v>
      </c>
      <c r="D9" s="421">
        <v>914368</v>
      </c>
      <c r="E9" s="421">
        <v>905785</v>
      </c>
      <c r="F9" s="421">
        <v>903992</v>
      </c>
      <c r="G9" s="421">
        <v>902257</v>
      </c>
      <c r="H9" s="421">
        <v>898796</v>
      </c>
      <c r="I9" s="421">
        <v>897851</v>
      </c>
      <c r="J9" s="421">
        <v>931225</v>
      </c>
      <c r="K9" s="421">
        <v>961062</v>
      </c>
      <c r="L9" s="421">
        <v>961318</v>
      </c>
      <c r="M9" s="421">
        <f>+M11+M18+M28+M58</f>
        <v>966216</v>
      </c>
    </row>
    <row r="10" spans="1:14" ht="6.75" customHeight="1" x14ac:dyDescent="0.2">
      <c r="A10" s="75"/>
      <c r="B10" s="427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</row>
    <row r="11" spans="1:14" s="437" customFormat="1" x14ac:dyDescent="0.2">
      <c r="A11" s="79" t="s">
        <v>3</v>
      </c>
      <c r="B11" s="421">
        <v>112512</v>
      </c>
      <c r="C11" s="421">
        <v>113453</v>
      </c>
      <c r="D11" s="421">
        <v>114131</v>
      </c>
      <c r="E11" s="421">
        <v>117330</v>
      </c>
      <c r="F11" s="421">
        <v>120134</v>
      </c>
      <c r="G11" s="421">
        <v>118183</v>
      </c>
      <c r="H11" s="421">
        <v>116887</v>
      </c>
      <c r="I11" s="421">
        <v>120519</v>
      </c>
      <c r="J11" s="421">
        <v>145700</v>
      </c>
      <c r="K11" s="421">
        <v>142898</v>
      </c>
      <c r="L11" s="421">
        <v>144451</v>
      </c>
      <c r="M11" s="421">
        <f>SUM(M12:M16)</f>
        <v>139225</v>
      </c>
    </row>
    <row r="12" spans="1:14" x14ac:dyDescent="0.2">
      <c r="A12" s="77" t="s">
        <v>19</v>
      </c>
      <c r="B12" s="430"/>
      <c r="C12" s="430"/>
      <c r="D12" s="430"/>
      <c r="E12" s="430"/>
      <c r="F12" s="430">
        <v>719</v>
      </c>
      <c r="G12" s="430">
        <v>679</v>
      </c>
      <c r="H12" s="430">
        <v>884</v>
      </c>
      <c r="I12" s="430">
        <v>829</v>
      </c>
      <c r="J12" s="430">
        <v>714</v>
      </c>
      <c r="K12" s="430">
        <v>815</v>
      </c>
      <c r="L12" s="430">
        <v>914</v>
      </c>
      <c r="M12" s="430">
        <v>652</v>
      </c>
    </row>
    <row r="13" spans="1:14" x14ac:dyDescent="0.2">
      <c r="A13" s="77" t="s">
        <v>17</v>
      </c>
      <c r="B13" s="430">
        <v>1838</v>
      </c>
      <c r="C13" s="430">
        <v>1962</v>
      </c>
      <c r="D13" s="430">
        <v>1989</v>
      </c>
      <c r="E13" s="430">
        <v>1804</v>
      </c>
      <c r="F13" s="430">
        <v>1829</v>
      </c>
      <c r="G13" s="430">
        <v>1779</v>
      </c>
      <c r="H13" s="430">
        <v>1750</v>
      </c>
      <c r="I13" s="430">
        <v>1695</v>
      </c>
      <c r="J13" s="430">
        <v>1685</v>
      </c>
      <c r="K13" s="430">
        <v>1733</v>
      </c>
      <c r="L13" s="430">
        <v>1766</v>
      </c>
      <c r="M13" s="430">
        <v>1209</v>
      </c>
    </row>
    <row r="14" spans="1:14" x14ac:dyDescent="0.2">
      <c r="A14" s="77" t="s">
        <v>4</v>
      </c>
      <c r="B14" s="430">
        <v>3671</v>
      </c>
      <c r="C14" s="430">
        <v>3607</v>
      </c>
      <c r="D14" s="430">
        <v>3752</v>
      </c>
      <c r="E14" s="430">
        <v>3762</v>
      </c>
      <c r="F14" s="430">
        <v>3547</v>
      </c>
      <c r="G14" s="430">
        <v>3640</v>
      </c>
      <c r="H14" s="430">
        <v>3593</v>
      </c>
      <c r="I14" s="430">
        <v>3380</v>
      </c>
      <c r="J14" s="430">
        <v>3598</v>
      </c>
      <c r="K14" s="430">
        <v>4006</v>
      </c>
      <c r="L14" s="430">
        <v>3731</v>
      </c>
      <c r="M14" s="430">
        <v>2435</v>
      </c>
    </row>
    <row r="15" spans="1:14" x14ac:dyDescent="0.2">
      <c r="A15" s="77" t="s">
        <v>5</v>
      </c>
      <c r="B15" s="430">
        <v>40560</v>
      </c>
      <c r="C15" s="430">
        <v>42278</v>
      </c>
      <c r="D15" s="430">
        <v>43407</v>
      </c>
      <c r="E15" s="430">
        <v>45477</v>
      </c>
      <c r="F15" s="430">
        <v>46327</v>
      </c>
      <c r="G15" s="430">
        <v>44706</v>
      </c>
      <c r="H15" s="430">
        <v>46878</v>
      </c>
      <c r="I15" s="430">
        <v>49239</v>
      </c>
      <c r="J15" s="430">
        <v>62897</v>
      </c>
      <c r="K15" s="430">
        <v>67276</v>
      </c>
      <c r="L15" s="430">
        <v>68123</v>
      </c>
      <c r="M15" s="430">
        <v>64865</v>
      </c>
    </row>
    <row r="16" spans="1:14" x14ac:dyDescent="0.2">
      <c r="A16" s="77" t="s">
        <v>577</v>
      </c>
      <c r="B16" s="430">
        <v>66443</v>
      </c>
      <c r="C16" s="430">
        <v>65606</v>
      </c>
      <c r="D16" s="430">
        <v>64983</v>
      </c>
      <c r="E16" s="430">
        <v>66287</v>
      </c>
      <c r="F16" s="430">
        <v>67712</v>
      </c>
      <c r="G16" s="430">
        <v>67379</v>
      </c>
      <c r="H16" s="430">
        <v>63782</v>
      </c>
      <c r="I16" s="430">
        <v>65376</v>
      </c>
      <c r="J16" s="430">
        <v>76806</v>
      </c>
      <c r="K16" s="430">
        <v>69068</v>
      </c>
      <c r="L16" s="430">
        <v>69917</v>
      </c>
      <c r="M16" s="430">
        <v>70064</v>
      </c>
    </row>
    <row r="17" spans="1:14" ht="6.75" customHeight="1" x14ac:dyDescent="0.2">
      <c r="B17" s="427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</row>
    <row r="18" spans="1:14" s="437" customFormat="1" x14ac:dyDescent="0.2">
      <c r="A18" s="79" t="s">
        <v>6</v>
      </c>
      <c r="B18" s="421">
        <v>494036</v>
      </c>
      <c r="C18" s="421">
        <v>483391</v>
      </c>
      <c r="D18" s="421">
        <v>467750</v>
      </c>
      <c r="E18" s="421">
        <v>453328</v>
      </c>
      <c r="F18" s="421">
        <v>447131</v>
      </c>
      <c r="G18" s="421">
        <v>445679</v>
      </c>
      <c r="H18" s="421">
        <v>444807</v>
      </c>
      <c r="I18" s="421">
        <v>443022</v>
      </c>
      <c r="J18" s="421">
        <v>451922</v>
      </c>
      <c r="K18" s="421">
        <v>467442</v>
      </c>
      <c r="L18" s="421">
        <v>463284</v>
      </c>
      <c r="M18" s="421">
        <f>+M19+M23</f>
        <v>457889</v>
      </c>
    </row>
    <row r="19" spans="1:14" x14ac:dyDescent="0.2">
      <c r="A19" s="77" t="s">
        <v>174</v>
      </c>
      <c r="B19" s="430">
        <v>244833</v>
      </c>
      <c r="C19" s="430">
        <v>240719</v>
      </c>
      <c r="D19" s="430">
        <v>235157</v>
      </c>
      <c r="E19" s="430">
        <v>229315</v>
      </c>
      <c r="F19" s="430">
        <v>227421</v>
      </c>
      <c r="G19" s="430">
        <v>228879</v>
      </c>
      <c r="H19" s="430">
        <v>230227</v>
      </c>
      <c r="I19" s="430">
        <v>227804</v>
      </c>
      <c r="J19" s="430">
        <v>232875</v>
      </c>
      <c r="K19" s="430">
        <v>241446</v>
      </c>
      <c r="L19" s="430">
        <v>240076</v>
      </c>
      <c r="M19" s="430">
        <f>SUM(M20:M22)</f>
        <v>230848</v>
      </c>
    </row>
    <row r="20" spans="1:14" x14ac:dyDescent="0.2">
      <c r="A20" s="81" t="s">
        <v>175</v>
      </c>
      <c r="B20" s="430">
        <v>85247</v>
      </c>
      <c r="C20" s="430">
        <v>83723</v>
      </c>
      <c r="D20" s="430">
        <v>82078</v>
      </c>
      <c r="E20" s="430">
        <v>80326</v>
      </c>
      <c r="F20" s="430">
        <v>79379</v>
      </c>
      <c r="G20" s="430">
        <v>76737</v>
      </c>
      <c r="H20" s="430">
        <v>74541</v>
      </c>
      <c r="I20" s="430">
        <v>71064</v>
      </c>
      <c r="J20" s="430">
        <v>79748</v>
      </c>
      <c r="K20" s="430">
        <v>82549</v>
      </c>
      <c r="L20" s="427">
        <v>72098</v>
      </c>
      <c r="M20" s="427">
        <v>71327</v>
      </c>
    </row>
    <row r="21" spans="1:14" x14ac:dyDescent="0.2">
      <c r="A21" s="81" t="s">
        <v>176</v>
      </c>
      <c r="B21" s="430">
        <v>80134</v>
      </c>
      <c r="C21" s="430">
        <v>78817</v>
      </c>
      <c r="D21" s="430">
        <v>76571</v>
      </c>
      <c r="E21" s="430">
        <v>74764</v>
      </c>
      <c r="F21" s="430">
        <v>75111</v>
      </c>
      <c r="G21" s="430">
        <v>78626</v>
      </c>
      <c r="H21" s="430">
        <v>80982</v>
      </c>
      <c r="I21" s="430">
        <v>80522</v>
      </c>
      <c r="J21" s="430">
        <v>77147</v>
      </c>
      <c r="K21" s="430">
        <v>83454</v>
      </c>
      <c r="L21" s="427">
        <v>88482</v>
      </c>
      <c r="M21" s="427">
        <v>72111</v>
      </c>
    </row>
    <row r="22" spans="1:14" x14ac:dyDescent="0.2">
      <c r="A22" s="81" t="s">
        <v>177</v>
      </c>
      <c r="B22" s="430">
        <v>79452</v>
      </c>
      <c r="C22" s="430">
        <v>78179</v>
      </c>
      <c r="D22" s="430">
        <v>76508</v>
      </c>
      <c r="E22" s="430">
        <v>74225</v>
      </c>
      <c r="F22" s="430">
        <v>72931</v>
      </c>
      <c r="G22" s="430">
        <v>73516</v>
      </c>
      <c r="H22" s="430">
        <v>74704</v>
      </c>
      <c r="I22" s="430">
        <v>76218</v>
      </c>
      <c r="J22" s="430">
        <v>75980</v>
      </c>
      <c r="K22" s="430">
        <v>75443</v>
      </c>
      <c r="L22" s="427">
        <v>79496</v>
      </c>
      <c r="M22" s="427">
        <v>87410</v>
      </c>
    </row>
    <row r="23" spans="1:14" x14ac:dyDescent="0.2">
      <c r="A23" s="77" t="s">
        <v>178</v>
      </c>
      <c r="B23" s="430">
        <v>249203</v>
      </c>
      <c r="C23" s="430">
        <v>242672</v>
      </c>
      <c r="D23" s="430">
        <v>232593</v>
      </c>
      <c r="E23" s="430">
        <v>224013</v>
      </c>
      <c r="F23" s="430">
        <v>219710</v>
      </c>
      <c r="G23" s="430">
        <v>216800</v>
      </c>
      <c r="H23" s="430">
        <v>214580</v>
      </c>
      <c r="I23" s="430">
        <v>215218</v>
      </c>
      <c r="J23" s="430">
        <v>219047</v>
      </c>
      <c r="K23" s="430">
        <v>225996</v>
      </c>
      <c r="L23" s="430">
        <v>223208</v>
      </c>
      <c r="M23" s="430">
        <f>SUM(M24:M26)</f>
        <v>227041</v>
      </c>
      <c r="N23" s="107"/>
    </row>
    <row r="24" spans="1:14" x14ac:dyDescent="0.2">
      <c r="A24" s="81" t="s">
        <v>179</v>
      </c>
      <c r="B24" s="430">
        <v>86391</v>
      </c>
      <c r="C24" s="430">
        <v>80295</v>
      </c>
      <c r="D24" s="430">
        <v>78588</v>
      </c>
      <c r="E24" s="430">
        <v>76946</v>
      </c>
      <c r="F24" s="430">
        <v>74729</v>
      </c>
      <c r="G24" s="430">
        <v>73550</v>
      </c>
      <c r="H24" s="430">
        <v>73354</v>
      </c>
      <c r="I24" s="430">
        <v>74388</v>
      </c>
      <c r="J24" s="430">
        <v>76200</v>
      </c>
      <c r="K24" s="430">
        <v>76549</v>
      </c>
      <c r="L24" s="427">
        <v>73796</v>
      </c>
      <c r="M24" s="427">
        <v>79075</v>
      </c>
    </row>
    <row r="25" spans="1:14" x14ac:dyDescent="0.2">
      <c r="A25" s="81" t="s">
        <v>180</v>
      </c>
      <c r="B25" s="430">
        <v>84336</v>
      </c>
      <c r="C25" s="430">
        <v>81793</v>
      </c>
      <c r="D25" s="430">
        <v>76344</v>
      </c>
      <c r="E25" s="430">
        <v>74070</v>
      </c>
      <c r="F25" s="430">
        <v>73307</v>
      </c>
      <c r="G25" s="430">
        <v>71688</v>
      </c>
      <c r="H25" s="430">
        <v>71377</v>
      </c>
      <c r="I25" s="430">
        <v>71660</v>
      </c>
      <c r="J25" s="430">
        <v>72577</v>
      </c>
      <c r="K25" s="430">
        <v>76454</v>
      </c>
      <c r="L25" s="427">
        <v>74792</v>
      </c>
      <c r="M25" s="427">
        <v>73275</v>
      </c>
    </row>
    <row r="26" spans="1:14" x14ac:dyDescent="0.2">
      <c r="A26" s="81" t="s">
        <v>181</v>
      </c>
      <c r="B26" s="430">
        <v>78476</v>
      </c>
      <c r="C26" s="430">
        <v>80584</v>
      </c>
      <c r="D26" s="430">
        <v>77661</v>
      </c>
      <c r="E26" s="430">
        <v>72997</v>
      </c>
      <c r="F26" s="430">
        <v>71674</v>
      </c>
      <c r="G26" s="430">
        <v>71562</v>
      </c>
      <c r="H26" s="430">
        <v>69849</v>
      </c>
      <c r="I26" s="430">
        <v>69170</v>
      </c>
      <c r="J26" s="430">
        <v>70270</v>
      </c>
      <c r="K26" s="430">
        <v>72993</v>
      </c>
      <c r="L26" s="427">
        <v>74620</v>
      </c>
      <c r="M26" s="427">
        <v>74691</v>
      </c>
    </row>
    <row r="27" spans="1:14" ht="6.75" customHeight="1" x14ac:dyDescent="0.2"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</row>
    <row r="28" spans="1:14" s="437" customFormat="1" x14ac:dyDescent="0.2">
      <c r="A28" s="79" t="s">
        <v>104</v>
      </c>
      <c r="B28" s="421">
        <v>312089</v>
      </c>
      <c r="C28" s="421">
        <v>315367</v>
      </c>
      <c r="D28" s="421">
        <v>318078</v>
      </c>
      <c r="E28" s="421">
        <v>320373</v>
      </c>
      <c r="F28" s="421">
        <v>321783</v>
      </c>
      <c r="G28" s="421">
        <v>323313</v>
      </c>
      <c r="H28" s="421">
        <v>321611</v>
      </c>
      <c r="I28" s="421">
        <v>319094</v>
      </c>
      <c r="J28" s="421">
        <v>318519</v>
      </c>
      <c r="K28" s="421">
        <v>336023</v>
      </c>
      <c r="L28" s="421">
        <v>339178</v>
      </c>
      <c r="M28" s="421">
        <f>+M29+M33</f>
        <v>354330</v>
      </c>
    </row>
    <row r="29" spans="1:14" x14ac:dyDescent="0.2">
      <c r="A29" s="77" t="s">
        <v>182</v>
      </c>
      <c r="B29" s="430">
        <v>214957</v>
      </c>
      <c r="C29" s="430">
        <v>218490</v>
      </c>
      <c r="D29" s="430">
        <v>220893</v>
      </c>
      <c r="E29" s="430">
        <v>220672</v>
      </c>
      <c r="F29" s="430">
        <v>218262</v>
      </c>
      <c r="G29" s="430">
        <v>212903</v>
      </c>
      <c r="H29" s="430">
        <v>208488</v>
      </c>
      <c r="I29" s="430">
        <v>207296</v>
      </c>
      <c r="J29" s="430">
        <v>206510</v>
      </c>
      <c r="K29" s="430">
        <v>212763</v>
      </c>
      <c r="L29" s="430">
        <v>210462</v>
      </c>
      <c r="M29" s="430">
        <f>SUM(M30:M32)</f>
        <v>214580</v>
      </c>
    </row>
    <row r="30" spans="1:14" x14ac:dyDescent="0.2">
      <c r="A30" s="81" t="s">
        <v>78</v>
      </c>
      <c r="B30" s="430">
        <v>94020</v>
      </c>
      <c r="C30" s="430">
        <v>96158</v>
      </c>
      <c r="D30" s="430">
        <v>98269</v>
      </c>
      <c r="E30" s="430">
        <v>93385</v>
      </c>
      <c r="F30" s="430">
        <v>87944</v>
      </c>
      <c r="G30" s="430">
        <v>85838</v>
      </c>
      <c r="H30" s="430">
        <v>85441</v>
      </c>
      <c r="I30" s="430">
        <v>82828</v>
      </c>
      <c r="J30" s="430">
        <v>79981</v>
      </c>
      <c r="K30" s="430">
        <v>73512</v>
      </c>
      <c r="L30" s="430">
        <v>77192</v>
      </c>
      <c r="M30" s="430">
        <f>+M40+M50</f>
        <v>74028</v>
      </c>
    </row>
    <row r="31" spans="1:14" x14ac:dyDescent="0.2">
      <c r="A31" s="81" t="s">
        <v>79</v>
      </c>
      <c r="B31" s="430">
        <v>67791</v>
      </c>
      <c r="C31" s="430">
        <v>69334</v>
      </c>
      <c r="D31" s="430">
        <v>68525</v>
      </c>
      <c r="E31" s="430">
        <v>72202</v>
      </c>
      <c r="F31" s="430">
        <v>71972</v>
      </c>
      <c r="G31" s="430">
        <v>68790</v>
      </c>
      <c r="H31" s="430">
        <v>67460</v>
      </c>
      <c r="I31" s="430">
        <v>68361</v>
      </c>
      <c r="J31" s="430">
        <v>68221</v>
      </c>
      <c r="K31" s="430">
        <v>73053</v>
      </c>
      <c r="L31" s="430">
        <v>68697</v>
      </c>
      <c r="M31" s="430">
        <f t="shared" ref="M31:M32" si="0">+M41+M51</f>
        <v>73599</v>
      </c>
    </row>
    <row r="32" spans="1:14" x14ac:dyDescent="0.2">
      <c r="A32" s="81" t="s">
        <v>80</v>
      </c>
      <c r="B32" s="430">
        <v>53146</v>
      </c>
      <c r="C32" s="430">
        <v>52998</v>
      </c>
      <c r="D32" s="430">
        <v>54099</v>
      </c>
      <c r="E32" s="430">
        <v>55085</v>
      </c>
      <c r="F32" s="430">
        <v>58346</v>
      </c>
      <c r="G32" s="430">
        <v>58275</v>
      </c>
      <c r="H32" s="430">
        <v>55587</v>
      </c>
      <c r="I32" s="430">
        <v>56107</v>
      </c>
      <c r="J32" s="430">
        <v>58308</v>
      </c>
      <c r="K32" s="430">
        <v>66198</v>
      </c>
      <c r="L32" s="430">
        <v>64573</v>
      </c>
      <c r="M32" s="430">
        <f t="shared" si="0"/>
        <v>66953</v>
      </c>
    </row>
    <row r="33" spans="1:14" x14ac:dyDescent="0.2">
      <c r="A33" s="108" t="s">
        <v>583</v>
      </c>
      <c r="B33" s="430">
        <v>97132</v>
      </c>
      <c r="C33" s="430">
        <v>96877</v>
      </c>
      <c r="D33" s="430">
        <v>97185</v>
      </c>
      <c r="E33" s="430">
        <v>99701</v>
      </c>
      <c r="F33" s="430">
        <v>103521</v>
      </c>
      <c r="G33" s="430">
        <v>110410</v>
      </c>
      <c r="H33" s="430">
        <v>113123</v>
      </c>
      <c r="I33" s="430">
        <v>111798</v>
      </c>
      <c r="J33" s="430">
        <v>112009</v>
      </c>
      <c r="K33" s="430">
        <v>123260</v>
      </c>
      <c r="L33" s="430">
        <v>128716</v>
      </c>
      <c r="M33" s="430">
        <f>SUM(M34:M36)</f>
        <v>139750</v>
      </c>
    </row>
    <row r="34" spans="1:14" x14ac:dyDescent="0.2">
      <c r="A34" s="81" t="s">
        <v>81</v>
      </c>
      <c r="B34" s="430">
        <v>51289</v>
      </c>
      <c r="C34" s="430">
        <v>51085</v>
      </c>
      <c r="D34" s="430">
        <v>50703</v>
      </c>
      <c r="E34" s="430">
        <v>52178</v>
      </c>
      <c r="F34" s="430">
        <v>53564</v>
      </c>
      <c r="G34" s="430">
        <v>56809</v>
      </c>
      <c r="H34" s="430">
        <v>57028</v>
      </c>
      <c r="I34" s="430">
        <v>54713</v>
      </c>
      <c r="J34" s="430">
        <v>55319</v>
      </c>
      <c r="K34" s="430">
        <v>57632</v>
      </c>
      <c r="L34" s="430">
        <v>62957</v>
      </c>
      <c r="M34" s="430">
        <f>+M44+M54</f>
        <v>63410</v>
      </c>
    </row>
    <row r="35" spans="1:14" x14ac:dyDescent="0.2">
      <c r="A35" s="81" t="s">
        <v>82</v>
      </c>
      <c r="B35" s="430">
        <v>38324</v>
      </c>
      <c r="C35" s="430">
        <v>38094</v>
      </c>
      <c r="D35" s="430">
        <v>38546</v>
      </c>
      <c r="E35" s="430">
        <v>39235</v>
      </c>
      <c r="F35" s="430">
        <v>40616</v>
      </c>
      <c r="G35" s="430">
        <v>42783</v>
      </c>
      <c r="H35" s="430">
        <v>44590</v>
      </c>
      <c r="I35" s="430">
        <v>44645</v>
      </c>
      <c r="J35" s="430">
        <v>43947</v>
      </c>
      <c r="K35" s="430">
        <v>51937</v>
      </c>
      <c r="L35" s="430">
        <v>51063</v>
      </c>
      <c r="M35" s="430">
        <f t="shared" ref="M35:M36" si="1">+M45+M55</f>
        <v>60486</v>
      </c>
    </row>
    <row r="36" spans="1:14" x14ac:dyDescent="0.2">
      <c r="A36" s="81" t="s">
        <v>109</v>
      </c>
      <c r="B36" s="430">
        <v>7519</v>
      </c>
      <c r="C36" s="430">
        <v>7698</v>
      </c>
      <c r="D36" s="430">
        <v>7936</v>
      </c>
      <c r="E36" s="430">
        <v>8288</v>
      </c>
      <c r="F36" s="430">
        <v>9341</v>
      </c>
      <c r="G36" s="430">
        <v>10818</v>
      </c>
      <c r="H36" s="430">
        <v>11505</v>
      </c>
      <c r="I36" s="430">
        <v>12440</v>
      </c>
      <c r="J36" s="430">
        <v>12743</v>
      </c>
      <c r="K36" s="430">
        <v>13691</v>
      </c>
      <c r="L36" s="430">
        <v>14696</v>
      </c>
      <c r="M36" s="430">
        <f t="shared" si="1"/>
        <v>15854</v>
      </c>
    </row>
    <row r="37" spans="1:14" ht="6.75" customHeight="1" x14ac:dyDescent="0.2"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</row>
    <row r="38" spans="1:14" s="437" customFormat="1" ht="16.5" customHeight="1" x14ac:dyDescent="0.2">
      <c r="A38" s="109" t="s">
        <v>233</v>
      </c>
      <c r="B38" s="421">
        <v>244997</v>
      </c>
      <c r="C38" s="421">
        <v>246875</v>
      </c>
      <c r="D38" s="421">
        <v>244670</v>
      </c>
      <c r="E38" s="439">
        <v>240652</v>
      </c>
      <c r="F38" s="439">
        <v>235832</v>
      </c>
      <c r="G38" s="439">
        <v>233912</v>
      </c>
      <c r="H38" s="439">
        <v>231376</v>
      </c>
      <c r="I38" s="439">
        <v>228463</v>
      </c>
      <c r="J38" s="439">
        <v>226382</v>
      </c>
      <c r="K38" s="439">
        <v>237967</v>
      </c>
      <c r="L38" s="439">
        <v>238485</v>
      </c>
      <c r="M38" s="439">
        <f>+M39+M43</f>
        <v>249513</v>
      </c>
      <c r="N38" s="438"/>
    </row>
    <row r="39" spans="1:14" x14ac:dyDescent="0.2">
      <c r="A39" s="77" t="s">
        <v>182</v>
      </c>
      <c r="B39" s="430">
        <v>175480</v>
      </c>
      <c r="C39" s="430">
        <v>177688</v>
      </c>
      <c r="D39" s="430">
        <v>176690</v>
      </c>
      <c r="E39" s="423">
        <v>173276</v>
      </c>
      <c r="F39" s="423">
        <v>167845</v>
      </c>
      <c r="G39" s="423">
        <v>162309</v>
      </c>
      <c r="H39" s="423">
        <v>158520</v>
      </c>
      <c r="I39" s="423">
        <v>157557</v>
      </c>
      <c r="J39" s="423">
        <v>155938</v>
      </c>
      <c r="K39" s="423">
        <v>159911</v>
      </c>
      <c r="L39" s="423">
        <v>157766</v>
      </c>
      <c r="M39" s="430">
        <f>SUM(M40:M42)</f>
        <v>161154</v>
      </c>
      <c r="N39" s="107"/>
    </row>
    <row r="40" spans="1:14" x14ac:dyDescent="0.2">
      <c r="A40" s="81" t="s">
        <v>78</v>
      </c>
      <c r="B40" s="430">
        <v>76178</v>
      </c>
      <c r="C40" s="430">
        <v>77606</v>
      </c>
      <c r="D40" s="430">
        <v>76723</v>
      </c>
      <c r="E40" s="423">
        <v>71598</v>
      </c>
      <c r="F40" s="423">
        <v>66783</v>
      </c>
      <c r="G40" s="423">
        <v>65208</v>
      </c>
      <c r="H40" s="423">
        <v>65321</v>
      </c>
      <c r="I40" s="423">
        <v>63058</v>
      </c>
      <c r="J40" s="423">
        <v>60075</v>
      </c>
      <c r="K40" s="423">
        <v>55259</v>
      </c>
      <c r="L40" s="423">
        <v>57966</v>
      </c>
      <c r="M40" s="423">
        <v>55729</v>
      </c>
    </row>
    <row r="41" spans="1:14" x14ac:dyDescent="0.2">
      <c r="A41" s="81" t="s">
        <v>79</v>
      </c>
      <c r="B41" s="430">
        <v>55419</v>
      </c>
      <c r="C41" s="430">
        <v>56588</v>
      </c>
      <c r="D41" s="430">
        <v>55643</v>
      </c>
      <c r="E41" s="423">
        <v>56612</v>
      </c>
      <c r="F41" s="423">
        <v>55225</v>
      </c>
      <c r="G41" s="423">
        <v>52315</v>
      </c>
      <c r="H41" s="423">
        <v>51089</v>
      </c>
      <c r="I41" s="423">
        <v>51905</v>
      </c>
      <c r="J41" s="423">
        <v>51654</v>
      </c>
      <c r="K41" s="423">
        <v>54686</v>
      </c>
      <c r="L41" s="423">
        <v>51520</v>
      </c>
      <c r="M41" s="423">
        <v>55264</v>
      </c>
    </row>
    <row r="42" spans="1:14" x14ac:dyDescent="0.2">
      <c r="A42" s="81" t="s">
        <v>80</v>
      </c>
      <c r="B42" s="430">
        <v>43883</v>
      </c>
      <c r="C42" s="430">
        <v>43494</v>
      </c>
      <c r="D42" s="430">
        <v>44324</v>
      </c>
      <c r="E42" s="423">
        <v>45066</v>
      </c>
      <c r="F42" s="423">
        <v>45837</v>
      </c>
      <c r="G42" s="423">
        <v>44786</v>
      </c>
      <c r="H42" s="423">
        <v>42110</v>
      </c>
      <c r="I42" s="423">
        <v>42594</v>
      </c>
      <c r="J42" s="423">
        <v>44209</v>
      </c>
      <c r="K42" s="423">
        <v>49966</v>
      </c>
      <c r="L42" s="423">
        <v>48280</v>
      </c>
      <c r="M42" s="423">
        <v>50161</v>
      </c>
    </row>
    <row r="43" spans="1:14" x14ac:dyDescent="0.2">
      <c r="A43" s="108" t="s">
        <v>583</v>
      </c>
      <c r="B43" s="430">
        <v>69517</v>
      </c>
      <c r="C43" s="430">
        <v>69187</v>
      </c>
      <c r="D43" s="430">
        <v>67980</v>
      </c>
      <c r="E43" s="423">
        <v>67376</v>
      </c>
      <c r="F43" s="423">
        <v>67987</v>
      </c>
      <c r="G43" s="423">
        <v>71603</v>
      </c>
      <c r="H43" s="423">
        <v>72856</v>
      </c>
      <c r="I43" s="423">
        <v>70906</v>
      </c>
      <c r="J43" s="423">
        <v>70444</v>
      </c>
      <c r="K43" s="423">
        <v>78056</v>
      </c>
      <c r="L43" s="423">
        <v>80719</v>
      </c>
      <c r="M43" s="430">
        <f>SUM(M44:M46)</f>
        <v>88359</v>
      </c>
      <c r="N43" s="107"/>
    </row>
    <row r="44" spans="1:14" x14ac:dyDescent="0.2">
      <c r="A44" s="81" t="s">
        <v>81</v>
      </c>
      <c r="B44" s="430">
        <v>39634</v>
      </c>
      <c r="C44" s="430">
        <v>39463</v>
      </c>
      <c r="D44" s="430">
        <v>37990</v>
      </c>
      <c r="E44" s="423">
        <v>37637</v>
      </c>
      <c r="F44" s="423">
        <v>38262</v>
      </c>
      <c r="G44" s="423">
        <v>40393</v>
      </c>
      <c r="H44" s="423">
        <v>40622</v>
      </c>
      <c r="I44" s="423">
        <v>38448</v>
      </c>
      <c r="J44" s="423">
        <v>38839</v>
      </c>
      <c r="K44" s="423">
        <v>39941</v>
      </c>
      <c r="L44" s="423">
        <v>43794</v>
      </c>
      <c r="M44" s="423">
        <v>43861</v>
      </c>
    </row>
    <row r="45" spans="1:14" x14ac:dyDescent="0.2">
      <c r="A45" s="81" t="s">
        <v>82</v>
      </c>
      <c r="B45" s="430">
        <v>29624</v>
      </c>
      <c r="C45" s="430">
        <v>29457</v>
      </c>
      <c r="D45" s="430">
        <v>29678</v>
      </c>
      <c r="E45" s="423">
        <v>29405</v>
      </c>
      <c r="F45" s="423">
        <v>29274</v>
      </c>
      <c r="G45" s="423">
        <v>30716</v>
      </c>
      <c r="H45" s="423">
        <v>31652</v>
      </c>
      <c r="I45" s="423">
        <v>31855</v>
      </c>
      <c r="J45" s="423">
        <v>30749</v>
      </c>
      <c r="K45" s="423">
        <v>37262</v>
      </c>
      <c r="L45" s="423">
        <v>35926</v>
      </c>
      <c r="M45" s="423">
        <v>43420</v>
      </c>
    </row>
    <row r="46" spans="1:14" x14ac:dyDescent="0.2">
      <c r="A46" s="81" t="s">
        <v>109</v>
      </c>
      <c r="B46" s="430">
        <v>259</v>
      </c>
      <c r="C46" s="430">
        <v>267</v>
      </c>
      <c r="D46" s="430">
        <v>312</v>
      </c>
      <c r="E46" s="423">
        <v>334</v>
      </c>
      <c r="F46" s="423">
        <v>451</v>
      </c>
      <c r="G46" s="423">
        <v>494</v>
      </c>
      <c r="H46" s="423">
        <v>582</v>
      </c>
      <c r="I46" s="423">
        <v>603</v>
      </c>
      <c r="J46" s="423">
        <v>856</v>
      </c>
      <c r="K46" s="423">
        <v>853</v>
      </c>
      <c r="L46" s="423">
        <v>999</v>
      </c>
      <c r="M46" s="423">
        <v>1078</v>
      </c>
    </row>
    <row r="47" spans="1:14" ht="6.75" customHeight="1" x14ac:dyDescent="0.2">
      <c r="A47" s="77"/>
      <c r="B47" s="430"/>
      <c r="C47" s="430"/>
      <c r="D47" s="430"/>
      <c r="E47" s="423"/>
      <c r="F47" s="423"/>
      <c r="G47" s="423"/>
      <c r="H47" s="423"/>
      <c r="I47" s="423"/>
      <c r="J47" s="423"/>
      <c r="K47" s="423"/>
      <c r="L47" s="423"/>
      <c r="M47" s="423"/>
    </row>
    <row r="48" spans="1:14" s="437" customFormat="1" x14ac:dyDescent="0.2">
      <c r="A48" s="79" t="s">
        <v>183</v>
      </c>
      <c r="B48" s="421">
        <v>67092</v>
      </c>
      <c r="C48" s="421">
        <v>68492</v>
      </c>
      <c r="D48" s="421">
        <v>73408</v>
      </c>
      <c r="E48" s="439">
        <v>79721</v>
      </c>
      <c r="F48" s="439">
        <v>85951</v>
      </c>
      <c r="G48" s="439">
        <v>89401</v>
      </c>
      <c r="H48" s="439">
        <v>90235</v>
      </c>
      <c r="I48" s="439">
        <v>90631</v>
      </c>
      <c r="J48" s="439">
        <v>92137</v>
      </c>
      <c r="K48" s="439">
        <v>98056</v>
      </c>
      <c r="L48" s="439">
        <v>100693</v>
      </c>
      <c r="M48" s="439">
        <f>+M49+M53</f>
        <v>104817</v>
      </c>
      <c r="N48" s="438"/>
    </row>
    <row r="49" spans="1:14" x14ac:dyDescent="0.2">
      <c r="A49" s="77" t="s">
        <v>182</v>
      </c>
      <c r="B49" s="430">
        <v>39477</v>
      </c>
      <c r="C49" s="430">
        <v>40802</v>
      </c>
      <c r="D49" s="430">
        <v>44203</v>
      </c>
      <c r="E49" s="423">
        <v>47396</v>
      </c>
      <c r="F49" s="423">
        <v>50417</v>
      </c>
      <c r="G49" s="423">
        <v>50594</v>
      </c>
      <c r="H49" s="423">
        <v>49968</v>
      </c>
      <c r="I49" s="423">
        <v>49739</v>
      </c>
      <c r="J49" s="423">
        <v>50572</v>
      </c>
      <c r="K49" s="423">
        <v>52852</v>
      </c>
      <c r="L49" s="423">
        <v>52696</v>
      </c>
      <c r="M49" s="430">
        <f>SUM(M50:M52)</f>
        <v>53426</v>
      </c>
    </row>
    <row r="50" spans="1:14" x14ac:dyDescent="0.2">
      <c r="A50" s="81" t="s">
        <v>78</v>
      </c>
      <c r="B50" s="430">
        <v>17842</v>
      </c>
      <c r="C50" s="430">
        <v>18552</v>
      </c>
      <c r="D50" s="430">
        <v>21546</v>
      </c>
      <c r="E50" s="423">
        <v>21787</v>
      </c>
      <c r="F50" s="423">
        <v>21161</v>
      </c>
      <c r="G50" s="423">
        <v>20630</v>
      </c>
      <c r="H50" s="423">
        <v>20120</v>
      </c>
      <c r="I50" s="423">
        <v>19770</v>
      </c>
      <c r="J50" s="423">
        <v>19906</v>
      </c>
      <c r="K50" s="423">
        <v>18253</v>
      </c>
      <c r="L50" s="423">
        <v>19226</v>
      </c>
      <c r="M50" s="423">
        <v>18299</v>
      </c>
    </row>
    <row r="51" spans="1:14" x14ac:dyDescent="0.2">
      <c r="A51" s="81" t="s">
        <v>79</v>
      </c>
      <c r="B51" s="430">
        <v>12372</v>
      </c>
      <c r="C51" s="430">
        <v>12746</v>
      </c>
      <c r="D51" s="430">
        <v>12882</v>
      </c>
      <c r="E51" s="423">
        <v>15590</v>
      </c>
      <c r="F51" s="423">
        <v>16747</v>
      </c>
      <c r="G51" s="423">
        <v>16475</v>
      </c>
      <c r="H51" s="423">
        <v>16371</v>
      </c>
      <c r="I51" s="423">
        <v>16456</v>
      </c>
      <c r="J51" s="423">
        <v>16567</v>
      </c>
      <c r="K51" s="423">
        <v>18367</v>
      </c>
      <c r="L51" s="423">
        <v>17177</v>
      </c>
      <c r="M51" s="423">
        <v>18335</v>
      </c>
    </row>
    <row r="52" spans="1:14" x14ac:dyDescent="0.2">
      <c r="A52" s="81" t="s">
        <v>80</v>
      </c>
      <c r="B52" s="430">
        <v>9263</v>
      </c>
      <c r="C52" s="430">
        <v>9504</v>
      </c>
      <c r="D52" s="430">
        <v>9775</v>
      </c>
      <c r="E52" s="423">
        <v>10019</v>
      </c>
      <c r="F52" s="423">
        <v>12509</v>
      </c>
      <c r="G52" s="423">
        <v>13489</v>
      </c>
      <c r="H52" s="423">
        <v>13477</v>
      </c>
      <c r="I52" s="423">
        <v>13513</v>
      </c>
      <c r="J52" s="423">
        <v>14099</v>
      </c>
      <c r="K52" s="423">
        <v>16232</v>
      </c>
      <c r="L52" s="423">
        <v>16293</v>
      </c>
      <c r="M52" s="423">
        <v>16792</v>
      </c>
    </row>
    <row r="53" spans="1:14" x14ac:dyDescent="0.2">
      <c r="A53" s="108" t="s">
        <v>583</v>
      </c>
      <c r="B53" s="430">
        <v>27615</v>
      </c>
      <c r="C53" s="430">
        <v>27690</v>
      </c>
      <c r="D53" s="430">
        <v>29205</v>
      </c>
      <c r="E53" s="423">
        <v>32325</v>
      </c>
      <c r="F53" s="423">
        <v>35534</v>
      </c>
      <c r="G53" s="423">
        <v>38807</v>
      </c>
      <c r="H53" s="423">
        <v>40267</v>
      </c>
      <c r="I53" s="423">
        <v>40892</v>
      </c>
      <c r="J53" s="423">
        <v>41565</v>
      </c>
      <c r="K53" s="423">
        <v>45204</v>
      </c>
      <c r="L53" s="423">
        <v>47997</v>
      </c>
      <c r="M53" s="430">
        <f>SUM(M54:M56)</f>
        <v>51391</v>
      </c>
    </row>
    <row r="54" spans="1:14" x14ac:dyDescent="0.2">
      <c r="A54" s="81" t="s">
        <v>81</v>
      </c>
      <c r="B54" s="430">
        <v>11655</v>
      </c>
      <c r="C54" s="430">
        <v>11622</v>
      </c>
      <c r="D54" s="430">
        <v>12713</v>
      </c>
      <c r="E54" s="423">
        <v>14541</v>
      </c>
      <c r="F54" s="423">
        <v>15302</v>
      </c>
      <c r="G54" s="423">
        <v>16416</v>
      </c>
      <c r="H54" s="423">
        <v>16406</v>
      </c>
      <c r="I54" s="423">
        <v>16265</v>
      </c>
      <c r="J54" s="423">
        <v>16480</v>
      </c>
      <c r="K54" s="423">
        <v>17691</v>
      </c>
      <c r="L54" s="423">
        <v>19163</v>
      </c>
      <c r="M54" s="423">
        <v>19549</v>
      </c>
    </row>
    <row r="55" spans="1:14" x14ac:dyDescent="0.2">
      <c r="A55" s="81" t="s">
        <v>82</v>
      </c>
      <c r="B55" s="430">
        <v>8700</v>
      </c>
      <c r="C55" s="430">
        <v>8637</v>
      </c>
      <c r="D55" s="430">
        <v>8868</v>
      </c>
      <c r="E55" s="423">
        <v>9830</v>
      </c>
      <c r="F55" s="423">
        <v>11342</v>
      </c>
      <c r="G55" s="423">
        <v>12067</v>
      </c>
      <c r="H55" s="423">
        <v>12938</v>
      </c>
      <c r="I55" s="423">
        <v>12790</v>
      </c>
      <c r="J55" s="423">
        <v>13198</v>
      </c>
      <c r="K55" s="423">
        <v>14675</v>
      </c>
      <c r="L55" s="423">
        <v>15137</v>
      </c>
      <c r="M55" s="423">
        <v>17066</v>
      </c>
    </row>
    <row r="56" spans="1:14" x14ac:dyDescent="0.2">
      <c r="A56" s="81" t="s">
        <v>109</v>
      </c>
      <c r="B56" s="430">
        <v>7260</v>
      </c>
      <c r="C56" s="430">
        <v>7431</v>
      </c>
      <c r="D56" s="430">
        <v>7624</v>
      </c>
      <c r="E56" s="423">
        <v>7954</v>
      </c>
      <c r="F56" s="423">
        <v>8890</v>
      </c>
      <c r="G56" s="423">
        <v>10324</v>
      </c>
      <c r="H56" s="423">
        <v>10923</v>
      </c>
      <c r="I56" s="423">
        <v>11837</v>
      </c>
      <c r="J56" s="423">
        <v>11887</v>
      </c>
      <c r="K56" s="423">
        <v>12838</v>
      </c>
      <c r="L56" s="423">
        <v>13697</v>
      </c>
      <c r="M56" s="423">
        <v>14776</v>
      </c>
    </row>
    <row r="57" spans="1:14" ht="6.75" customHeight="1" x14ac:dyDescent="0.2">
      <c r="A57" s="75"/>
      <c r="B57" s="427"/>
      <c r="C57" s="427"/>
      <c r="D57" s="427"/>
      <c r="E57" s="428"/>
      <c r="F57" s="428"/>
      <c r="G57" s="428"/>
      <c r="H57" s="428"/>
      <c r="I57" s="428"/>
      <c r="J57" s="428"/>
      <c r="K57" s="428"/>
      <c r="L57" s="428"/>
      <c r="M57" s="428"/>
      <c r="N57" s="107"/>
    </row>
    <row r="58" spans="1:14" s="437" customFormat="1" ht="16.5" customHeight="1" thickBot="1" x14ac:dyDescent="0.25">
      <c r="A58" s="110" t="s">
        <v>231</v>
      </c>
      <c r="B58" s="440">
        <v>15055</v>
      </c>
      <c r="C58" s="440">
        <v>15642</v>
      </c>
      <c r="D58" s="440">
        <v>14409</v>
      </c>
      <c r="E58" s="440">
        <v>14754</v>
      </c>
      <c r="F58" s="441">
        <v>14944</v>
      </c>
      <c r="G58" s="441">
        <v>15082</v>
      </c>
      <c r="H58" s="441">
        <v>15491</v>
      </c>
      <c r="I58" s="441">
        <v>15216</v>
      </c>
      <c r="J58" s="441">
        <v>15084</v>
      </c>
      <c r="K58" s="441">
        <v>14699</v>
      </c>
      <c r="L58" s="441">
        <v>14405</v>
      </c>
      <c r="M58" s="441">
        <v>14772</v>
      </c>
      <c r="N58" s="438"/>
    </row>
    <row r="59" spans="1:14" ht="15" customHeight="1" x14ac:dyDescent="0.2">
      <c r="A59" s="141" t="s">
        <v>266</v>
      </c>
      <c r="N59" s="107"/>
    </row>
    <row r="60" spans="1:14" s="61" customFormat="1" ht="29.25" customHeight="1" x14ac:dyDescent="0.2">
      <c r="A60" s="784" t="s">
        <v>367</v>
      </c>
      <c r="B60" s="784"/>
      <c r="C60" s="784"/>
      <c r="D60" s="784"/>
      <c r="E60" s="784"/>
      <c r="F60" s="784"/>
      <c r="G60" s="784"/>
      <c r="H60" s="784"/>
      <c r="I60" s="784"/>
      <c r="J60" s="784"/>
      <c r="K60" s="784"/>
      <c r="L60" s="784"/>
      <c r="M60" s="784"/>
    </row>
    <row r="61" spans="1:14" ht="15" customHeight="1" x14ac:dyDescent="0.2">
      <c r="A61" s="23" t="s">
        <v>24</v>
      </c>
      <c r="N61" s="107"/>
    </row>
    <row r="62" spans="1:14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</row>
  </sheetData>
  <mergeCells count="7">
    <mergeCell ref="A60:M60"/>
    <mergeCell ref="A6:M6"/>
    <mergeCell ref="A1:M1"/>
    <mergeCell ref="A2:M2"/>
    <mergeCell ref="A3:M3"/>
    <mergeCell ref="A4:M4"/>
    <mergeCell ref="A5:M5"/>
  </mergeCells>
  <hyperlinks>
    <hyperlink ref="N2" location="Contenido!A1" display="Contenido"/>
  </hyperlinks>
  <printOptions horizontalCentered="1"/>
  <pageMargins left="0.59055118110236227" right="0.59055118110236227" top="0.19685039370078741" bottom="0.19685039370078741" header="0" footer="0"/>
  <pageSetup scale="81" orientation="landscape" r:id="rId1"/>
  <headerFooter alignWithMargins="0"/>
  <ignoredErrors>
    <ignoredError sqref="M33" 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6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SUM(B10:B16)</f>
        <v>249513</v>
      </c>
      <c r="C9" s="554">
        <f>SUM(C10:C16)</f>
        <v>125908</v>
      </c>
      <c r="D9" s="554">
        <f>SUM(D10:D16)</f>
        <v>123605</v>
      </c>
      <c r="E9" s="554"/>
      <c r="F9" s="554">
        <f>SUM(F10:F16)</f>
        <v>55729</v>
      </c>
      <c r="G9" s="554">
        <f>SUM(G10:G16)</f>
        <v>28178</v>
      </c>
      <c r="H9" s="554">
        <f>SUM(H10:H16)</f>
        <v>27551</v>
      </c>
      <c r="I9" s="554"/>
      <c r="J9" s="554">
        <f>SUM(J10:J16)</f>
        <v>55264</v>
      </c>
      <c r="K9" s="554">
        <f>SUM(K10:K16)</f>
        <v>28357</v>
      </c>
      <c r="L9" s="554">
        <f>SUM(L10:L16)</f>
        <v>26907</v>
      </c>
      <c r="M9" s="554"/>
      <c r="N9" s="554">
        <f>SUM(N10:N16)</f>
        <v>50161</v>
      </c>
      <c r="O9" s="554">
        <f>SUM(O10:O16)</f>
        <v>25207</v>
      </c>
      <c r="P9" s="554">
        <f>SUM(P10:P16)</f>
        <v>24954</v>
      </c>
      <c r="Q9" s="554"/>
      <c r="R9" s="554">
        <f>SUM(R10:R16)</f>
        <v>43861</v>
      </c>
      <c r="S9" s="554">
        <f>SUM(S10:S16)</f>
        <v>22144</v>
      </c>
      <c r="T9" s="554">
        <f>SUM(T10:T16)</f>
        <v>21717</v>
      </c>
      <c r="U9" s="554"/>
      <c r="V9" s="554">
        <f>SUM(V10:V16)</f>
        <v>43420</v>
      </c>
      <c r="W9" s="554">
        <f>SUM(W10:W16)</f>
        <v>21560</v>
      </c>
      <c r="X9" s="554">
        <f>SUM(X10:X16)</f>
        <v>21860</v>
      </c>
      <c r="Y9" s="554"/>
      <c r="Z9" s="554">
        <f>SUM(Z10:Z16)</f>
        <v>1078</v>
      </c>
      <c r="AA9" s="554">
        <f>SUM(AA10:AA16)</f>
        <v>462</v>
      </c>
      <c r="AB9" s="554">
        <f>SUM(AB10:AB16)</f>
        <v>616</v>
      </c>
    </row>
    <row r="10" spans="1:29" x14ac:dyDescent="0.2">
      <c r="A10" s="184" t="s">
        <v>254</v>
      </c>
      <c r="B10" s="517">
        <f>+F10+J10+N10+R10+V10+Z10</f>
        <v>77487</v>
      </c>
      <c r="C10" s="517">
        <f>+G10+K10+O10+S10+W10+AA10</f>
        <v>39508</v>
      </c>
      <c r="D10" s="517">
        <f>+B10-C10</f>
        <v>37979</v>
      </c>
      <c r="E10" s="516"/>
      <c r="F10" s="516">
        <f>+F19+F28</f>
        <v>17393</v>
      </c>
      <c r="G10" s="516">
        <f t="shared" ref="G10:H10" si="0">+G19+G28</f>
        <v>8928</v>
      </c>
      <c r="H10" s="516">
        <f t="shared" si="0"/>
        <v>8465</v>
      </c>
      <c r="I10" s="516"/>
      <c r="J10" s="516">
        <f>+J19+J28</f>
        <v>17382</v>
      </c>
      <c r="K10" s="516">
        <f t="shared" ref="K10:L10" si="1">+K19+K28</f>
        <v>8977</v>
      </c>
      <c r="L10" s="516">
        <f t="shared" si="1"/>
        <v>8405</v>
      </c>
      <c r="M10" s="537"/>
      <c r="N10" s="516">
        <f>+N19+N28</f>
        <v>15681</v>
      </c>
      <c r="O10" s="516">
        <f t="shared" ref="O10:P10" si="2">+O19+O28</f>
        <v>7886</v>
      </c>
      <c r="P10" s="516">
        <f t="shared" si="2"/>
        <v>7795</v>
      </c>
      <c r="Q10" s="537"/>
      <c r="R10" s="516">
        <f>+R19+R28</f>
        <v>13135</v>
      </c>
      <c r="S10" s="516">
        <f t="shared" ref="S10:T10" si="3">+S19+S28</f>
        <v>6741</v>
      </c>
      <c r="T10" s="516">
        <f t="shared" si="3"/>
        <v>6394</v>
      </c>
      <c r="U10" s="537"/>
      <c r="V10" s="516">
        <f>+V19+V28</f>
        <v>13505</v>
      </c>
      <c r="W10" s="516">
        <f t="shared" ref="W10:X10" si="4">+W19+W28</f>
        <v>6803</v>
      </c>
      <c r="X10" s="516">
        <f t="shared" si="4"/>
        <v>6702</v>
      </c>
      <c r="Y10" s="537"/>
      <c r="Z10" s="516">
        <f>+Z19+Z28</f>
        <v>391</v>
      </c>
      <c r="AA10" s="516">
        <f t="shared" ref="AA10:AB10" si="5">+AA19+AA28</f>
        <v>173</v>
      </c>
      <c r="AB10" s="516">
        <f t="shared" si="5"/>
        <v>218</v>
      </c>
    </row>
    <row r="11" spans="1:29" x14ac:dyDescent="0.2">
      <c r="A11" s="184" t="s">
        <v>55</v>
      </c>
      <c r="B11" s="517">
        <f t="shared" ref="B11:C16" si="6">+F11+J11+N11+R11+V11+Z11</f>
        <v>50109</v>
      </c>
      <c r="C11" s="517">
        <f t="shared" si="6"/>
        <v>25156</v>
      </c>
      <c r="D11" s="517">
        <f t="shared" ref="D11:D16" si="7">+B11-C11</f>
        <v>24953</v>
      </c>
      <c r="E11" s="516"/>
      <c r="F11" s="516">
        <f t="shared" ref="F11:H16" si="8">+F20+F29</f>
        <v>11330</v>
      </c>
      <c r="G11" s="516">
        <f t="shared" si="8"/>
        <v>5711</v>
      </c>
      <c r="H11" s="516">
        <f t="shared" si="8"/>
        <v>5619</v>
      </c>
      <c r="I11" s="516"/>
      <c r="J11" s="516">
        <f t="shared" ref="J11:L16" si="9">+J20+J29</f>
        <v>10952</v>
      </c>
      <c r="K11" s="516">
        <f t="shared" si="9"/>
        <v>5639</v>
      </c>
      <c r="L11" s="516">
        <f t="shared" si="9"/>
        <v>5313</v>
      </c>
      <c r="M11" s="537"/>
      <c r="N11" s="516">
        <f t="shared" ref="N11:P16" si="10">+N20+N29</f>
        <v>9964</v>
      </c>
      <c r="O11" s="516">
        <f t="shared" si="10"/>
        <v>4995</v>
      </c>
      <c r="P11" s="516">
        <f t="shared" si="10"/>
        <v>4969</v>
      </c>
      <c r="Q11" s="537"/>
      <c r="R11" s="516">
        <f t="shared" ref="R11:T16" si="11">+R20+R29</f>
        <v>8921</v>
      </c>
      <c r="S11" s="516">
        <f t="shared" si="11"/>
        <v>4436</v>
      </c>
      <c r="T11" s="516">
        <f t="shared" si="11"/>
        <v>4485</v>
      </c>
      <c r="U11" s="537"/>
      <c r="V11" s="516">
        <f t="shared" ref="V11:X16" si="12">+V20+V29</f>
        <v>8726</v>
      </c>
      <c r="W11" s="516">
        <f t="shared" si="12"/>
        <v>4298</v>
      </c>
      <c r="X11" s="516">
        <f t="shared" si="12"/>
        <v>4428</v>
      </c>
      <c r="Y11" s="537"/>
      <c r="Z11" s="516">
        <f t="shared" ref="Z11:AB16" si="13">+Z20+Z29</f>
        <v>216</v>
      </c>
      <c r="AA11" s="516">
        <f t="shared" si="13"/>
        <v>77</v>
      </c>
      <c r="AB11" s="516">
        <f t="shared" si="13"/>
        <v>139</v>
      </c>
    </row>
    <row r="12" spans="1:29" x14ac:dyDescent="0.2">
      <c r="A12" s="184" t="s">
        <v>32</v>
      </c>
      <c r="B12" s="517">
        <f t="shared" si="6"/>
        <v>28820</v>
      </c>
      <c r="C12" s="517">
        <f t="shared" si="6"/>
        <v>14533</v>
      </c>
      <c r="D12" s="517">
        <f t="shared" si="7"/>
        <v>14287</v>
      </c>
      <c r="E12" s="516"/>
      <c r="F12" s="516">
        <f t="shared" si="8"/>
        <v>6228</v>
      </c>
      <c r="G12" s="516">
        <f t="shared" si="8"/>
        <v>3135</v>
      </c>
      <c r="H12" s="516">
        <f t="shared" si="8"/>
        <v>3093</v>
      </c>
      <c r="I12" s="516"/>
      <c r="J12" s="516">
        <f t="shared" si="9"/>
        <v>6490</v>
      </c>
      <c r="K12" s="516">
        <f t="shared" si="9"/>
        <v>3305</v>
      </c>
      <c r="L12" s="516">
        <f t="shared" si="9"/>
        <v>3185</v>
      </c>
      <c r="M12" s="537"/>
      <c r="N12" s="516">
        <f t="shared" si="10"/>
        <v>5852</v>
      </c>
      <c r="O12" s="516">
        <f t="shared" si="10"/>
        <v>2925</v>
      </c>
      <c r="P12" s="516">
        <f t="shared" si="10"/>
        <v>2927</v>
      </c>
      <c r="Q12" s="537"/>
      <c r="R12" s="516">
        <f t="shared" si="11"/>
        <v>5142</v>
      </c>
      <c r="S12" s="516">
        <f t="shared" si="11"/>
        <v>2653</v>
      </c>
      <c r="T12" s="516">
        <f t="shared" si="11"/>
        <v>2489</v>
      </c>
      <c r="U12" s="537"/>
      <c r="V12" s="516">
        <f t="shared" si="12"/>
        <v>5047</v>
      </c>
      <c r="W12" s="516">
        <f t="shared" si="12"/>
        <v>2490</v>
      </c>
      <c r="X12" s="516">
        <f t="shared" si="12"/>
        <v>2557</v>
      </c>
      <c r="Y12" s="537"/>
      <c r="Z12" s="516">
        <f t="shared" si="13"/>
        <v>61</v>
      </c>
      <c r="AA12" s="516">
        <f t="shared" si="13"/>
        <v>25</v>
      </c>
      <c r="AB12" s="516">
        <f t="shared" si="13"/>
        <v>36</v>
      </c>
    </row>
    <row r="13" spans="1:29" x14ac:dyDescent="0.2">
      <c r="A13" s="184" t="s">
        <v>33</v>
      </c>
      <c r="B13" s="517">
        <f t="shared" si="6"/>
        <v>28626</v>
      </c>
      <c r="C13" s="517">
        <f t="shared" si="6"/>
        <v>14399</v>
      </c>
      <c r="D13" s="517">
        <f t="shared" si="7"/>
        <v>14227</v>
      </c>
      <c r="E13" s="516"/>
      <c r="F13" s="516">
        <f t="shared" si="8"/>
        <v>6174</v>
      </c>
      <c r="G13" s="516">
        <f t="shared" si="8"/>
        <v>3058</v>
      </c>
      <c r="H13" s="516">
        <f t="shared" si="8"/>
        <v>3116</v>
      </c>
      <c r="I13" s="516"/>
      <c r="J13" s="516">
        <f t="shared" si="9"/>
        <v>6375</v>
      </c>
      <c r="K13" s="516">
        <f t="shared" si="9"/>
        <v>3229</v>
      </c>
      <c r="L13" s="516">
        <f t="shared" si="9"/>
        <v>3146</v>
      </c>
      <c r="M13" s="537"/>
      <c r="N13" s="516">
        <f t="shared" si="10"/>
        <v>6083</v>
      </c>
      <c r="O13" s="516">
        <f t="shared" si="10"/>
        <v>3095</v>
      </c>
      <c r="P13" s="516">
        <f t="shared" si="10"/>
        <v>2988</v>
      </c>
      <c r="Q13" s="537"/>
      <c r="R13" s="516">
        <f t="shared" si="11"/>
        <v>4996</v>
      </c>
      <c r="S13" s="516">
        <f t="shared" si="11"/>
        <v>2518</v>
      </c>
      <c r="T13" s="516">
        <f t="shared" si="11"/>
        <v>2478</v>
      </c>
      <c r="U13" s="537"/>
      <c r="V13" s="516">
        <f t="shared" si="12"/>
        <v>4763</v>
      </c>
      <c r="W13" s="516">
        <f t="shared" si="12"/>
        <v>2388</v>
      </c>
      <c r="X13" s="516">
        <f t="shared" si="12"/>
        <v>2375</v>
      </c>
      <c r="Y13" s="537"/>
      <c r="Z13" s="516">
        <f t="shared" si="13"/>
        <v>235</v>
      </c>
      <c r="AA13" s="516">
        <f t="shared" si="13"/>
        <v>111</v>
      </c>
      <c r="AB13" s="516">
        <f t="shared" si="13"/>
        <v>124</v>
      </c>
    </row>
    <row r="14" spans="1:29" x14ac:dyDescent="0.2">
      <c r="A14" s="184" t="s">
        <v>255</v>
      </c>
      <c r="B14" s="517">
        <f t="shared" si="6"/>
        <v>18692</v>
      </c>
      <c r="C14" s="517">
        <f t="shared" si="6"/>
        <v>9269</v>
      </c>
      <c r="D14" s="517">
        <f t="shared" si="7"/>
        <v>9423</v>
      </c>
      <c r="E14" s="516"/>
      <c r="F14" s="516">
        <f t="shared" si="8"/>
        <v>4200</v>
      </c>
      <c r="G14" s="516">
        <f t="shared" si="8"/>
        <v>2055</v>
      </c>
      <c r="H14" s="516">
        <f t="shared" si="8"/>
        <v>2145</v>
      </c>
      <c r="I14" s="516"/>
      <c r="J14" s="516">
        <f t="shared" si="9"/>
        <v>4070</v>
      </c>
      <c r="K14" s="516">
        <f t="shared" si="9"/>
        <v>2045</v>
      </c>
      <c r="L14" s="516">
        <f t="shared" si="9"/>
        <v>2025</v>
      </c>
      <c r="M14" s="537"/>
      <c r="N14" s="516">
        <f t="shared" si="10"/>
        <v>3657</v>
      </c>
      <c r="O14" s="516">
        <f t="shared" si="10"/>
        <v>1846</v>
      </c>
      <c r="P14" s="516">
        <f t="shared" si="10"/>
        <v>1811</v>
      </c>
      <c r="Q14" s="537"/>
      <c r="R14" s="516">
        <f t="shared" si="11"/>
        <v>3289</v>
      </c>
      <c r="S14" s="516">
        <f t="shared" si="11"/>
        <v>1613</v>
      </c>
      <c r="T14" s="516">
        <f t="shared" si="11"/>
        <v>1676</v>
      </c>
      <c r="U14" s="537"/>
      <c r="V14" s="516">
        <f t="shared" si="12"/>
        <v>3369</v>
      </c>
      <c r="W14" s="516">
        <f t="shared" si="12"/>
        <v>1664</v>
      </c>
      <c r="X14" s="516">
        <f t="shared" si="12"/>
        <v>1705</v>
      </c>
      <c r="Y14" s="537"/>
      <c r="Z14" s="516">
        <f t="shared" si="13"/>
        <v>107</v>
      </c>
      <c r="AA14" s="516">
        <f t="shared" si="13"/>
        <v>46</v>
      </c>
      <c r="AB14" s="516">
        <f t="shared" si="13"/>
        <v>61</v>
      </c>
    </row>
    <row r="15" spans="1:29" x14ac:dyDescent="0.2">
      <c r="A15" s="184" t="s">
        <v>58</v>
      </c>
      <c r="B15" s="517">
        <f t="shared" si="6"/>
        <v>22174</v>
      </c>
      <c r="C15" s="517">
        <f t="shared" si="6"/>
        <v>11164</v>
      </c>
      <c r="D15" s="517">
        <f t="shared" si="7"/>
        <v>11010</v>
      </c>
      <c r="E15" s="516"/>
      <c r="F15" s="516">
        <f t="shared" si="8"/>
        <v>4875</v>
      </c>
      <c r="G15" s="516">
        <f t="shared" si="8"/>
        <v>2456</v>
      </c>
      <c r="H15" s="516">
        <f t="shared" si="8"/>
        <v>2419</v>
      </c>
      <c r="I15" s="516"/>
      <c r="J15" s="516">
        <f t="shared" si="9"/>
        <v>4696</v>
      </c>
      <c r="K15" s="516">
        <f t="shared" si="9"/>
        <v>2467</v>
      </c>
      <c r="L15" s="516">
        <f t="shared" si="9"/>
        <v>2229</v>
      </c>
      <c r="M15" s="537"/>
      <c r="N15" s="516">
        <f t="shared" si="10"/>
        <v>4371</v>
      </c>
      <c r="O15" s="516">
        <f t="shared" si="10"/>
        <v>2169</v>
      </c>
      <c r="P15" s="516">
        <f t="shared" si="10"/>
        <v>2202</v>
      </c>
      <c r="Q15" s="537"/>
      <c r="R15" s="516">
        <f t="shared" si="11"/>
        <v>4171</v>
      </c>
      <c r="S15" s="516">
        <f t="shared" si="11"/>
        <v>2095</v>
      </c>
      <c r="T15" s="516">
        <f t="shared" si="11"/>
        <v>2076</v>
      </c>
      <c r="U15" s="537"/>
      <c r="V15" s="516">
        <f t="shared" si="12"/>
        <v>4028</v>
      </c>
      <c r="W15" s="516">
        <f t="shared" si="12"/>
        <v>1967</v>
      </c>
      <c r="X15" s="516">
        <f t="shared" si="12"/>
        <v>2061</v>
      </c>
      <c r="Y15" s="537"/>
      <c r="Z15" s="516">
        <f t="shared" si="13"/>
        <v>33</v>
      </c>
      <c r="AA15" s="516">
        <f t="shared" si="13"/>
        <v>10</v>
      </c>
      <c r="AB15" s="516">
        <f t="shared" si="13"/>
        <v>23</v>
      </c>
    </row>
    <row r="16" spans="1:29" x14ac:dyDescent="0.2">
      <c r="A16" s="184" t="s">
        <v>74</v>
      </c>
      <c r="B16" s="517">
        <f t="shared" si="6"/>
        <v>23605</v>
      </c>
      <c r="C16" s="517">
        <f t="shared" si="6"/>
        <v>11879</v>
      </c>
      <c r="D16" s="517">
        <f t="shared" si="7"/>
        <v>11726</v>
      </c>
      <c r="E16" s="516"/>
      <c r="F16" s="516">
        <f t="shared" si="8"/>
        <v>5529</v>
      </c>
      <c r="G16" s="516">
        <f t="shared" si="8"/>
        <v>2835</v>
      </c>
      <c r="H16" s="516">
        <f t="shared" si="8"/>
        <v>2694</v>
      </c>
      <c r="I16" s="516"/>
      <c r="J16" s="516">
        <f t="shared" si="9"/>
        <v>5299</v>
      </c>
      <c r="K16" s="516">
        <f t="shared" si="9"/>
        <v>2695</v>
      </c>
      <c r="L16" s="516">
        <f t="shared" si="9"/>
        <v>2604</v>
      </c>
      <c r="M16" s="538"/>
      <c r="N16" s="516">
        <f t="shared" si="10"/>
        <v>4553</v>
      </c>
      <c r="O16" s="516">
        <f t="shared" si="10"/>
        <v>2291</v>
      </c>
      <c r="P16" s="516">
        <f t="shared" si="10"/>
        <v>2262</v>
      </c>
      <c r="Q16" s="538"/>
      <c r="R16" s="516">
        <f t="shared" si="11"/>
        <v>4207</v>
      </c>
      <c r="S16" s="516">
        <f t="shared" si="11"/>
        <v>2088</v>
      </c>
      <c r="T16" s="516">
        <f t="shared" si="11"/>
        <v>2119</v>
      </c>
      <c r="U16" s="538"/>
      <c r="V16" s="516">
        <f t="shared" si="12"/>
        <v>3982</v>
      </c>
      <c r="W16" s="516">
        <f t="shared" si="12"/>
        <v>1950</v>
      </c>
      <c r="X16" s="516">
        <f t="shared" si="12"/>
        <v>2032</v>
      </c>
      <c r="Y16" s="538"/>
      <c r="Z16" s="516">
        <f t="shared" si="13"/>
        <v>35</v>
      </c>
      <c r="AA16" s="516">
        <f t="shared" si="13"/>
        <v>20</v>
      </c>
      <c r="AB16" s="516">
        <f t="shared" si="13"/>
        <v>15</v>
      </c>
    </row>
    <row r="17" spans="1:28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</row>
    <row r="18" spans="1:28" s="555" customFormat="1" x14ac:dyDescent="0.2">
      <c r="A18" s="173" t="s">
        <v>214</v>
      </c>
      <c r="B18" s="554">
        <f>SUM(B19:B25)</f>
        <v>193903</v>
      </c>
      <c r="C18" s="554">
        <f>SUM(C19:C25)</f>
        <v>97898</v>
      </c>
      <c r="D18" s="554">
        <f>SUM(D19:D25)</f>
        <v>96005</v>
      </c>
      <c r="E18" s="560"/>
      <c r="F18" s="554">
        <f>SUM(F19:F25)</f>
        <v>43168</v>
      </c>
      <c r="G18" s="554">
        <f>SUM(G19:G25)</f>
        <v>21852</v>
      </c>
      <c r="H18" s="554">
        <f>SUM(H19:H25)</f>
        <v>21316</v>
      </c>
      <c r="I18" s="560"/>
      <c r="J18" s="554">
        <f>SUM(J19:J25)</f>
        <v>42852</v>
      </c>
      <c r="K18" s="554">
        <f>SUM(K19:K25)</f>
        <v>22001</v>
      </c>
      <c r="L18" s="554">
        <f>SUM(L19:L25)</f>
        <v>20851</v>
      </c>
      <c r="M18" s="560"/>
      <c r="N18" s="554">
        <f>SUM(N19:N25)</f>
        <v>39208</v>
      </c>
      <c r="O18" s="554">
        <f>SUM(O19:O25)</f>
        <v>19765</v>
      </c>
      <c r="P18" s="554">
        <f>SUM(P19:P25)</f>
        <v>19443</v>
      </c>
      <c r="Q18" s="560"/>
      <c r="R18" s="554">
        <f>SUM(R19:R25)</f>
        <v>33832</v>
      </c>
      <c r="S18" s="554">
        <f>SUM(S19:S25)</f>
        <v>17056</v>
      </c>
      <c r="T18" s="554">
        <f>SUM(T19:T25)</f>
        <v>16776</v>
      </c>
      <c r="U18" s="560"/>
      <c r="V18" s="554">
        <f>SUM(V19:V25)</f>
        <v>33824</v>
      </c>
      <c r="W18" s="554">
        <f>SUM(W19:W25)</f>
        <v>16787</v>
      </c>
      <c r="X18" s="554">
        <f>SUM(X19:X25)</f>
        <v>17037</v>
      </c>
      <c r="Y18" s="560"/>
      <c r="Z18" s="554">
        <f>SUM(Z19:Z25)</f>
        <v>1019</v>
      </c>
      <c r="AA18" s="554">
        <f>SUM(AA19:AA25)</f>
        <v>437</v>
      </c>
      <c r="AB18" s="554">
        <f>SUM(AB19:AB25)</f>
        <v>582</v>
      </c>
    </row>
    <row r="19" spans="1:28" x14ac:dyDescent="0.2">
      <c r="A19" s="184" t="s">
        <v>254</v>
      </c>
      <c r="B19" s="517">
        <f>+F19+J19+N19+R19+V19+Z19</f>
        <v>70652</v>
      </c>
      <c r="C19" s="517">
        <f>+G19+K19+O19+S19+W19+AA19</f>
        <v>36041</v>
      </c>
      <c r="D19" s="517">
        <f>+B19-C19</f>
        <v>34611</v>
      </c>
      <c r="E19" s="537"/>
      <c r="F19" s="537">
        <v>15905</v>
      </c>
      <c r="G19" s="537">
        <v>8174</v>
      </c>
      <c r="H19" s="537">
        <v>7731</v>
      </c>
      <c r="I19" s="537"/>
      <c r="J19" s="537">
        <v>15921</v>
      </c>
      <c r="K19" s="537">
        <v>8216</v>
      </c>
      <c r="L19" s="537">
        <v>7705</v>
      </c>
      <c r="M19" s="537"/>
      <c r="N19" s="537">
        <v>14292</v>
      </c>
      <c r="O19" s="537">
        <v>7207</v>
      </c>
      <c r="P19" s="537">
        <v>7085</v>
      </c>
      <c r="Q19" s="537"/>
      <c r="R19" s="537">
        <v>11911</v>
      </c>
      <c r="S19" s="537">
        <v>6132</v>
      </c>
      <c r="T19" s="537">
        <v>5779</v>
      </c>
      <c r="U19" s="537"/>
      <c r="V19" s="537">
        <v>12242</v>
      </c>
      <c r="W19" s="537">
        <v>6144</v>
      </c>
      <c r="X19" s="537">
        <v>6098</v>
      </c>
      <c r="Y19" s="537"/>
      <c r="Z19" s="537">
        <v>381</v>
      </c>
      <c r="AA19" s="537">
        <v>168</v>
      </c>
      <c r="AB19" s="537">
        <v>213</v>
      </c>
    </row>
    <row r="20" spans="1:28" x14ac:dyDescent="0.2">
      <c r="A20" s="184" t="s">
        <v>55</v>
      </c>
      <c r="B20" s="517">
        <f t="shared" ref="B20:C25" si="14">+F20+J20+N20+R20+V20+Z20</f>
        <v>35087</v>
      </c>
      <c r="C20" s="517">
        <f t="shared" si="14"/>
        <v>17602</v>
      </c>
      <c r="D20" s="517">
        <f t="shared" ref="D20:D25" si="15">+B20-C20</f>
        <v>17485</v>
      </c>
      <c r="E20" s="538"/>
      <c r="F20" s="538">
        <v>7967</v>
      </c>
      <c r="G20" s="538">
        <v>4034</v>
      </c>
      <c r="H20" s="538">
        <v>3933</v>
      </c>
      <c r="I20" s="538"/>
      <c r="J20" s="538">
        <v>7616</v>
      </c>
      <c r="K20" s="538">
        <v>3915</v>
      </c>
      <c r="L20" s="538">
        <v>3701</v>
      </c>
      <c r="M20" s="538"/>
      <c r="N20" s="538">
        <v>6964</v>
      </c>
      <c r="O20" s="538">
        <v>3507</v>
      </c>
      <c r="P20" s="538">
        <v>3457</v>
      </c>
      <c r="Q20" s="538"/>
      <c r="R20" s="538">
        <v>6219</v>
      </c>
      <c r="S20" s="538">
        <v>3080</v>
      </c>
      <c r="T20" s="538">
        <v>3139</v>
      </c>
      <c r="U20" s="538"/>
      <c r="V20" s="538">
        <v>6105</v>
      </c>
      <c r="W20" s="538">
        <v>2989</v>
      </c>
      <c r="X20" s="538">
        <v>3116</v>
      </c>
      <c r="Y20" s="538"/>
      <c r="Z20" s="538">
        <v>216</v>
      </c>
      <c r="AA20" s="538">
        <v>77</v>
      </c>
      <c r="AB20" s="538">
        <v>139</v>
      </c>
    </row>
    <row r="21" spans="1:28" x14ac:dyDescent="0.2">
      <c r="A21" s="184" t="s">
        <v>32</v>
      </c>
      <c r="B21" s="517">
        <f t="shared" si="14"/>
        <v>25796</v>
      </c>
      <c r="C21" s="517">
        <f t="shared" si="14"/>
        <v>12956</v>
      </c>
      <c r="D21" s="517">
        <f t="shared" si="15"/>
        <v>12840</v>
      </c>
      <c r="E21" s="538"/>
      <c r="F21" s="538">
        <v>5530</v>
      </c>
      <c r="G21" s="538">
        <v>2750</v>
      </c>
      <c r="H21" s="538">
        <v>2780</v>
      </c>
      <c r="I21" s="538"/>
      <c r="J21" s="538">
        <v>5816</v>
      </c>
      <c r="K21" s="538">
        <v>2963</v>
      </c>
      <c r="L21" s="538">
        <v>2853</v>
      </c>
      <c r="M21" s="538"/>
      <c r="N21" s="538">
        <v>5263</v>
      </c>
      <c r="O21" s="538">
        <v>2620</v>
      </c>
      <c r="P21" s="538">
        <v>2643</v>
      </c>
      <c r="Q21" s="538"/>
      <c r="R21" s="538">
        <v>4585</v>
      </c>
      <c r="S21" s="538">
        <v>2360</v>
      </c>
      <c r="T21" s="538">
        <v>2225</v>
      </c>
      <c r="U21" s="538"/>
      <c r="V21" s="538">
        <v>4541</v>
      </c>
      <c r="W21" s="538">
        <v>2238</v>
      </c>
      <c r="X21" s="538">
        <v>2303</v>
      </c>
      <c r="Y21" s="538"/>
      <c r="Z21" s="538">
        <v>61</v>
      </c>
      <c r="AA21" s="538">
        <v>25</v>
      </c>
      <c r="AB21" s="538">
        <v>36</v>
      </c>
    </row>
    <row r="22" spans="1:28" x14ac:dyDescent="0.2">
      <c r="A22" s="184" t="s">
        <v>33</v>
      </c>
      <c r="B22" s="517">
        <f t="shared" si="14"/>
        <v>23867</v>
      </c>
      <c r="C22" s="517">
        <f t="shared" si="14"/>
        <v>12100</v>
      </c>
      <c r="D22" s="517">
        <f t="shared" si="15"/>
        <v>11767</v>
      </c>
      <c r="E22" s="524"/>
      <c r="F22" s="537">
        <v>5109</v>
      </c>
      <c r="G22" s="537">
        <v>2541</v>
      </c>
      <c r="H22" s="537">
        <v>2568</v>
      </c>
      <c r="I22" s="524"/>
      <c r="J22" s="537">
        <v>5259</v>
      </c>
      <c r="K22" s="537">
        <v>2683</v>
      </c>
      <c r="L22" s="537">
        <v>2576</v>
      </c>
      <c r="M22" s="524"/>
      <c r="N22" s="537">
        <v>5120</v>
      </c>
      <c r="O22" s="537">
        <v>2638</v>
      </c>
      <c r="P22" s="537">
        <v>2482</v>
      </c>
      <c r="Q22" s="524"/>
      <c r="R22" s="537">
        <v>4141</v>
      </c>
      <c r="S22" s="537">
        <v>2114</v>
      </c>
      <c r="T22" s="537">
        <v>2027</v>
      </c>
      <c r="U22" s="524"/>
      <c r="V22" s="537">
        <v>4003</v>
      </c>
      <c r="W22" s="537">
        <v>2013</v>
      </c>
      <c r="X22" s="537">
        <v>1990</v>
      </c>
      <c r="Y22" s="524"/>
      <c r="Z22" s="537">
        <v>235</v>
      </c>
      <c r="AA22" s="537">
        <v>111</v>
      </c>
      <c r="AB22" s="537">
        <v>124</v>
      </c>
    </row>
    <row r="23" spans="1:28" x14ac:dyDescent="0.2">
      <c r="A23" s="184" t="s">
        <v>255</v>
      </c>
      <c r="B23" s="517">
        <f t="shared" si="14"/>
        <v>13453</v>
      </c>
      <c r="C23" s="517">
        <f t="shared" si="14"/>
        <v>6642</v>
      </c>
      <c r="D23" s="517">
        <f t="shared" si="15"/>
        <v>6811</v>
      </c>
      <c r="E23" s="524"/>
      <c r="F23" s="524">
        <v>3014</v>
      </c>
      <c r="G23" s="524">
        <v>1478</v>
      </c>
      <c r="H23" s="524">
        <v>1536</v>
      </c>
      <c r="I23" s="524"/>
      <c r="J23" s="524">
        <v>2937</v>
      </c>
      <c r="K23" s="524">
        <v>1469</v>
      </c>
      <c r="L23" s="524">
        <v>1468</v>
      </c>
      <c r="M23" s="524"/>
      <c r="N23" s="524">
        <v>2603</v>
      </c>
      <c r="O23" s="524">
        <v>1314</v>
      </c>
      <c r="P23" s="524">
        <v>1289</v>
      </c>
      <c r="Q23" s="524"/>
      <c r="R23" s="524">
        <v>2363</v>
      </c>
      <c r="S23" s="524">
        <v>1136</v>
      </c>
      <c r="T23" s="524">
        <v>1227</v>
      </c>
      <c r="U23" s="524"/>
      <c r="V23" s="524">
        <v>2470</v>
      </c>
      <c r="W23" s="524">
        <v>1217</v>
      </c>
      <c r="X23" s="524">
        <v>1253</v>
      </c>
      <c r="Y23" s="524"/>
      <c r="Z23" s="524">
        <v>66</v>
      </c>
      <c r="AA23" s="524">
        <v>28</v>
      </c>
      <c r="AB23" s="524">
        <v>38</v>
      </c>
    </row>
    <row r="24" spans="1:28" x14ac:dyDescent="0.2">
      <c r="A24" s="184" t="s">
        <v>58</v>
      </c>
      <c r="B24" s="517">
        <f t="shared" si="14"/>
        <v>12633</v>
      </c>
      <c r="C24" s="517">
        <f t="shared" si="14"/>
        <v>6320</v>
      </c>
      <c r="D24" s="517">
        <f t="shared" si="15"/>
        <v>6313</v>
      </c>
      <c r="E24" s="524"/>
      <c r="F24" s="524">
        <v>2767</v>
      </c>
      <c r="G24" s="524">
        <v>1365</v>
      </c>
      <c r="H24" s="524">
        <v>1402</v>
      </c>
      <c r="I24" s="524"/>
      <c r="J24" s="524">
        <v>2625</v>
      </c>
      <c r="K24" s="524">
        <v>1399</v>
      </c>
      <c r="L24" s="524">
        <v>1226</v>
      </c>
      <c r="M24" s="524"/>
      <c r="N24" s="524">
        <v>2504</v>
      </c>
      <c r="O24" s="524">
        <v>1238</v>
      </c>
      <c r="P24" s="524">
        <v>1266</v>
      </c>
      <c r="Q24" s="524"/>
      <c r="R24" s="524">
        <v>2387</v>
      </c>
      <c r="S24" s="524">
        <v>1173</v>
      </c>
      <c r="T24" s="524">
        <v>1214</v>
      </c>
      <c r="U24" s="524"/>
      <c r="V24" s="524">
        <v>2325</v>
      </c>
      <c r="W24" s="524">
        <v>1137</v>
      </c>
      <c r="X24" s="524">
        <v>1188</v>
      </c>
      <c r="Y24" s="524"/>
      <c r="Z24" s="524">
        <v>25</v>
      </c>
      <c r="AA24" s="524">
        <v>8</v>
      </c>
      <c r="AB24" s="524">
        <v>17</v>
      </c>
    </row>
    <row r="25" spans="1:28" x14ac:dyDescent="0.2">
      <c r="A25" s="184" t="s">
        <v>74</v>
      </c>
      <c r="B25" s="517">
        <f t="shared" si="14"/>
        <v>12415</v>
      </c>
      <c r="C25" s="517">
        <f t="shared" si="14"/>
        <v>6237</v>
      </c>
      <c r="D25" s="517">
        <f t="shared" si="15"/>
        <v>6178</v>
      </c>
      <c r="E25" s="524"/>
      <c r="F25" s="524">
        <v>2876</v>
      </c>
      <c r="G25" s="524">
        <v>1510</v>
      </c>
      <c r="H25" s="524">
        <v>1366</v>
      </c>
      <c r="I25" s="524"/>
      <c r="J25" s="524">
        <v>2678</v>
      </c>
      <c r="K25" s="524">
        <v>1356</v>
      </c>
      <c r="L25" s="524">
        <v>1322</v>
      </c>
      <c r="M25" s="524"/>
      <c r="N25" s="524">
        <v>2462</v>
      </c>
      <c r="O25" s="524">
        <v>1241</v>
      </c>
      <c r="P25" s="524">
        <v>1221</v>
      </c>
      <c r="Q25" s="524"/>
      <c r="R25" s="524">
        <v>2226</v>
      </c>
      <c r="S25" s="524">
        <v>1061</v>
      </c>
      <c r="T25" s="524">
        <v>1165</v>
      </c>
      <c r="U25" s="524"/>
      <c r="V25" s="524">
        <v>2138</v>
      </c>
      <c r="W25" s="524">
        <v>1049</v>
      </c>
      <c r="X25" s="524">
        <v>1089</v>
      </c>
      <c r="Y25" s="524"/>
      <c r="Z25" s="524">
        <v>35</v>
      </c>
      <c r="AA25" s="524">
        <v>20</v>
      </c>
      <c r="AB25" s="524">
        <v>15</v>
      </c>
    </row>
    <row r="26" spans="1:28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</row>
    <row r="27" spans="1:28" s="555" customFormat="1" x14ac:dyDescent="0.2">
      <c r="A27" s="175" t="s">
        <v>213</v>
      </c>
      <c r="B27" s="554">
        <f>SUM(B28:B34)</f>
        <v>55610</v>
      </c>
      <c r="C27" s="554">
        <f>SUM(C28:C34)</f>
        <v>28010</v>
      </c>
      <c r="D27" s="554">
        <f>SUM(D28:D34)</f>
        <v>27600</v>
      </c>
      <c r="E27" s="560"/>
      <c r="F27" s="554">
        <f>SUM(F28:F34)</f>
        <v>12561</v>
      </c>
      <c r="G27" s="554">
        <f>SUM(G28:G34)</f>
        <v>6326</v>
      </c>
      <c r="H27" s="554">
        <f>SUM(H28:H34)</f>
        <v>6235</v>
      </c>
      <c r="I27" s="560"/>
      <c r="J27" s="554">
        <f>SUM(J28:J34)</f>
        <v>12412</v>
      </c>
      <c r="K27" s="554">
        <f>SUM(K28:K34)</f>
        <v>6356</v>
      </c>
      <c r="L27" s="554">
        <f>SUM(L28:L34)</f>
        <v>6056</v>
      </c>
      <c r="M27" s="560"/>
      <c r="N27" s="554">
        <f>SUM(N28:N34)</f>
        <v>10953</v>
      </c>
      <c r="O27" s="554">
        <f>SUM(O28:O34)</f>
        <v>5442</v>
      </c>
      <c r="P27" s="554">
        <f>SUM(P28:P34)</f>
        <v>5511</v>
      </c>
      <c r="Q27" s="560"/>
      <c r="R27" s="554">
        <f>SUM(R28:R34)</f>
        <v>10029</v>
      </c>
      <c r="S27" s="554">
        <f>SUM(S28:S34)</f>
        <v>5088</v>
      </c>
      <c r="T27" s="554">
        <f>SUM(T28:T34)</f>
        <v>4941</v>
      </c>
      <c r="U27" s="560"/>
      <c r="V27" s="554">
        <f>SUM(V28:V34)</f>
        <v>9596</v>
      </c>
      <c r="W27" s="554">
        <f>SUM(W28:W34)</f>
        <v>4773</v>
      </c>
      <c r="X27" s="554">
        <f>SUM(X28:X34)</f>
        <v>4823</v>
      </c>
      <c r="Y27" s="560"/>
      <c r="Z27" s="554">
        <f>SUM(Z28:Z34)</f>
        <v>59</v>
      </c>
      <c r="AA27" s="554">
        <f>SUM(AA28:AA34)</f>
        <v>25</v>
      </c>
      <c r="AB27" s="554">
        <f>SUM(AB28:AB34)</f>
        <v>34</v>
      </c>
    </row>
    <row r="28" spans="1:28" x14ac:dyDescent="0.2">
      <c r="A28" s="184" t="s">
        <v>254</v>
      </c>
      <c r="B28" s="517">
        <f>+F28+J28+N28+R28+V28+Z28</f>
        <v>6835</v>
      </c>
      <c r="C28" s="517">
        <f>+G28+K28+O28+S28+W28+AA28</f>
        <v>3467</v>
      </c>
      <c r="D28" s="517">
        <f>+B28-C28</f>
        <v>3368</v>
      </c>
      <c r="E28" s="524"/>
      <c r="F28" s="524">
        <v>1488</v>
      </c>
      <c r="G28" s="524">
        <v>754</v>
      </c>
      <c r="H28" s="524">
        <v>734</v>
      </c>
      <c r="I28" s="524"/>
      <c r="J28" s="524">
        <v>1461</v>
      </c>
      <c r="K28" s="524">
        <v>761</v>
      </c>
      <c r="L28" s="524">
        <v>700</v>
      </c>
      <c r="M28" s="524"/>
      <c r="N28" s="524">
        <v>1389</v>
      </c>
      <c r="O28" s="524">
        <v>679</v>
      </c>
      <c r="P28" s="524">
        <v>710</v>
      </c>
      <c r="Q28" s="524"/>
      <c r="R28" s="524">
        <v>1224</v>
      </c>
      <c r="S28" s="524">
        <v>609</v>
      </c>
      <c r="T28" s="524">
        <v>615</v>
      </c>
      <c r="U28" s="524"/>
      <c r="V28" s="524">
        <v>1263</v>
      </c>
      <c r="W28" s="524">
        <v>659</v>
      </c>
      <c r="X28" s="524">
        <v>604</v>
      </c>
      <c r="Y28" s="524"/>
      <c r="Z28" s="524">
        <v>10</v>
      </c>
      <c r="AA28" s="524">
        <v>5</v>
      </c>
      <c r="AB28" s="524">
        <v>5</v>
      </c>
    </row>
    <row r="29" spans="1:28" x14ac:dyDescent="0.2">
      <c r="A29" s="184" t="s">
        <v>55</v>
      </c>
      <c r="B29" s="517">
        <f t="shared" ref="B29:C34" si="16">+F29+J29+N29+R29+V29+Z29</f>
        <v>15022</v>
      </c>
      <c r="C29" s="517">
        <f t="shared" si="16"/>
        <v>7554</v>
      </c>
      <c r="D29" s="517">
        <f t="shared" ref="D29:D34" si="17">+B29-C29</f>
        <v>7468</v>
      </c>
      <c r="E29" s="524"/>
      <c r="F29" s="524">
        <v>3363</v>
      </c>
      <c r="G29" s="524">
        <v>1677</v>
      </c>
      <c r="H29" s="524">
        <v>1686</v>
      </c>
      <c r="I29" s="524"/>
      <c r="J29" s="524">
        <v>3336</v>
      </c>
      <c r="K29" s="524">
        <v>1724</v>
      </c>
      <c r="L29" s="524">
        <v>1612</v>
      </c>
      <c r="M29" s="524"/>
      <c r="N29" s="524">
        <v>3000</v>
      </c>
      <c r="O29" s="524">
        <v>1488</v>
      </c>
      <c r="P29" s="524">
        <v>1512</v>
      </c>
      <c r="Q29" s="524"/>
      <c r="R29" s="524">
        <v>2702</v>
      </c>
      <c r="S29" s="524">
        <v>1356</v>
      </c>
      <c r="T29" s="524">
        <v>1346</v>
      </c>
      <c r="U29" s="524"/>
      <c r="V29" s="524">
        <v>2621</v>
      </c>
      <c r="W29" s="524">
        <v>1309</v>
      </c>
      <c r="X29" s="524">
        <v>1312</v>
      </c>
      <c r="Y29" s="524"/>
      <c r="Z29" s="524">
        <v>0</v>
      </c>
      <c r="AA29" s="524">
        <v>0</v>
      </c>
      <c r="AB29" s="524">
        <v>0</v>
      </c>
    </row>
    <row r="30" spans="1:28" x14ac:dyDescent="0.2">
      <c r="A30" s="184" t="s">
        <v>32</v>
      </c>
      <c r="B30" s="517">
        <f t="shared" si="16"/>
        <v>3024</v>
      </c>
      <c r="C30" s="517">
        <f t="shared" si="16"/>
        <v>1577</v>
      </c>
      <c r="D30" s="517">
        <f t="shared" si="17"/>
        <v>1447</v>
      </c>
      <c r="E30" s="524"/>
      <c r="F30" s="524">
        <v>698</v>
      </c>
      <c r="G30" s="524">
        <v>385</v>
      </c>
      <c r="H30" s="524">
        <v>313</v>
      </c>
      <c r="I30" s="524"/>
      <c r="J30" s="524">
        <v>674</v>
      </c>
      <c r="K30" s="524">
        <v>342</v>
      </c>
      <c r="L30" s="524">
        <v>332</v>
      </c>
      <c r="M30" s="524"/>
      <c r="N30" s="524">
        <v>589</v>
      </c>
      <c r="O30" s="524">
        <v>305</v>
      </c>
      <c r="P30" s="524">
        <v>284</v>
      </c>
      <c r="Q30" s="524"/>
      <c r="R30" s="524">
        <v>557</v>
      </c>
      <c r="S30" s="524">
        <v>293</v>
      </c>
      <c r="T30" s="524">
        <v>264</v>
      </c>
      <c r="U30" s="524"/>
      <c r="V30" s="524">
        <v>506</v>
      </c>
      <c r="W30" s="524">
        <v>252</v>
      </c>
      <c r="X30" s="524">
        <v>254</v>
      </c>
      <c r="Y30" s="524"/>
      <c r="Z30" s="524">
        <v>0</v>
      </c>
      <c r="AA30" s="524">
        <v>0</v>
      </c>
      <c r="AB30" s="524">
        <v>0</v>
      </c>
    </row>
    <row r="31" spans="1:28" x14ac:dyDescent="0.2">
      <c r="A31" s="184" t="s">
        <v>33</v>
      </c>
      <c r="B31" s="517">
        <f t="shared" si="16"/>
        <v>4759</v>
      </c>
      <c r="C31" s="517">
        <f t="shared" si="16"/>
        <v>2299</v>
      </c>
      <c r="D31" s="517">
        <f t="shared" si="17"/>
        <v>2460</v>
      </c>
      <c r="E31" s="524"/>
      <c r="F31" s="524">
        <v>1065</v>
      </c>
      <c r="G31" s="524">
        <v>517</v>
      </c>
      <c r="H31" s="524">
        <v>548</v>
      </c>
      <c r="I31" s="524"/>
      <c r="J31" s="524">
        <v>1116</v>
      </c>
      <c r="K31" s="524">
        <v>546</v>
      </c>
      <c r="L31" s="524">
        <v>570</v>
      </c>
      <c r="M31" s="524"/>
      <c r="N31" s="524">
        <v>963</v>
      </c>
      <c r="O31" s="524">
        <v>457</v>
      </c>
      <c r="P31" s="524">
        <v>506</v>
      </c>
      <c r="Q31" s="524"/>
      <c r="R31" s="524">
        <v>855</v>
      </c>
      <c r="S31" s="524">
        <v>404</v>
      </c>
      <c r="T31" s="524">
        <v>451</v>
      </c>
      <c r="U31" s="524"/>
      <c r="V31" s="524">
        <v>760</v>
      </c>
      <c r="W31" s="524">
        <v>375</v>
      </c>
      <c r="X31" s="524">
        <v>385</v>
      </c>
      <c r="Y31" s="524"/>
      <c r="Z31" s="524">
        <v>0</v>
      </c>
      <c r="AA31" s="524">
        <v>0</v>
      </c>
      <c r="AB31" s="524">
        <v>0</v>
      </c>
    </row>
    <row r="32" spans="1:28" x14ac:dyDescent="0.2">
      <c r="A32" s="184" t="s">
        <v>255</v>
      </c>
      <c r="B32" s="517">
        <f t="shared" si="16"/>
        <v>5239</v>
      </c>
      <c r="C32" s="517">
        <f t="shared" si="16"/>
        <v>2627</v>
      </c>
      <c r="D32" s="517">
        <f t="shared" si="17"/>
        <v>2612</v>
      </c>
      <c r="E32" s="524"/>
      <c r="F32" s="524">
        <v>1186</v>
      </c>
      <c r="G32" s="524">
        <v>577</v>
      </c>
      <c r="H32" s="524">
        <v>609</v>
      </c>
      <c r="I32" s="524"/>
      <c r="J32" s="524">
        <v>1133</v>
      </c>
      <c r="K32" s="524">
        <v>576</v>
      </c>
      <c r="L32" s="524">
        <v>557</v>
      </c>
      <c r="M32" s="524"/>
      <c r="N32" s="524">
        <v>1054</v>
      </c>
      <c r="O32" s="524">
        <v>532</v>
      </c>
      <c r="P32" s="524">
        <v>522</v>
      </c>
      <c r="Q32" s="524"/>
      <c r="R32" s="524">
        <v>926</v>
      </c>
      <c r="S32" s="524">
        <v>477</v>
      </c>
      <c r="T32" s="524">
        <v>449</v>
      </c>
      <c r="U32" s="524"/>
      <c r="V32" s="524">
        <v>899</v>
      </c>
      <c r="W32" s="524">
        <v>447</v>
      </c>
      <c r="X32" s="524">
        <v>452</v>
      </c>
      <c r="Y32" s="524"/>
      <c r="Z32" s="524">
        <v>41</v>
      </c>
      <c r="AA32" s="524">
        <v>18</v>
      </c>
      <c r="AB32" s="524">
        <v>23</v>
      </c>
    </row>
    <row r="33" spans="1:28" x14ac:dyDescent="0.2">
      <c r="A33" s="184" t="s">
        <v>58</v>
      </c>
      <c r="B33" s="517">
        <f t="shared" si="16"/>
        <v>9541</v>
      </c>
      <c r="C33" s="517">
        <f t="shared" si="16"/>
        <v>4844</v>
      </c>
      <c r="D33" s="517">
        <f t="shared" si="17"/>
        <v>4697</v>
      </c>
      <c r="E33" s="524"/>
      <c r="F33" s="524">
        <v>2108</v>
      </c>
      <c r="G33" s="524">
        <v>1091</v>
      </c>
      <c r="H33" s="524">
        <v>1017</v>
      </c>
      <c r="I33" s="524"/>
      <c r="J33" s="524">
        <v>2071</v>
      </c>
      <c r="K33" s="524">
        <v>1068</v>
      </c>
      <c r="L33" s="524">
        <v>1003</v>
      </c>
      <c r="M33" s="524"/>
      <c r="N33" s="524">
        <v>1867</v>
      </c>
      <c r="O33" s="524">
        <v>931</v>
      </c>
      <c r="P33" s="524">
        <v>936</v>
      </c>
      <c r="Q33" s="524"/>
      <c r="R33" s="524">
        <v>1784</v>
      </c>
      <c r="S33" s="524">
        <v>922</v>
      </c>
      <c r="T33" s="524">
        <v>862</v>
      </c>
      <c r="U33" s="524"/>
      <c r="V33" s="524">
        <v>1703</v>
      </c>
      <c r="W33" s="524">
        <v>830</v>
      </c>
      <c r="X33" s="524">
        <v>873</v>
      </c>
      <c r="Y33" s="524"/>
      <c r="Z33" s="524">
        <v>8</v>
      </c>
      <c r="AA33" s="524">
        <v>2</v>
      </c>
      <c r="AB33" s="524">
        <v>6</v>
      </c>
    </row>
    <row r="34" spans="1:28" ht="13.5" thickBot="1" x14ac:dyDescent="0.25">
      <c r="A34" s="185" t="s">
        <v>74</v>
      </c>
      <c r="B34" s="520">
        <f t="shared" si="16"/>
        <v>11190</v>
      </c>
      <c r="C34" s="520">
        <f t="shared" si="16"/>
        <v>5642</v>
      </c>
      <c r="D34" s="520">
        <f t="shared" si="17"/>
        <v>5548</v>
      </c>
      <c r="E34" s="520"/>
      <c r="F34" s="520">
        <v>2653</v>
      </c>
      <c r="G34" s="520">
        <v>1325</v>
      </c>
      <c r="H34" s="520">
        <v>1328</v>
      </c>
      <c r="I34" s="520"/>
      <c r="J34" s="520">
        <v>2621</v>
      </c>
      <c r="K34" s="520">
        <v>1339</v>
      </c>
      <c r="L34" s="520">
        <v>1282</v>
      </c>
      <c r="M34" s="520"/>
      <c r="N34" s="520">
        <v>2091</v>
      </c>
      <c r="O34" s="520">
        <v>1050</v>
      </c>
      <c r="P34" s="520">
        <v>1041</v>
      </c>
      <c r="Q34" s="520"/>
      <c r="R34" s="520">
        <v>1981</v>
      </c>
      <c r="S34" s="520">
        <v>1027</v>
      </c>
      <c r="T34" s="520">
        <v>954</v>
      </c>
      <c r="U34" s="520"/>
      <c r="V34" s="520">
        <v>1844</v>
      </c>
      <c r="W34" s="520">
        <v>901</v>
      </c>
      <c r="X34" s="520">
        <v>943</v>
      </c>
      <c r="Y34" s="520"/>
      <c r="Z34" s="520">
        <v>0</v>
      </c>
      <c r="AA34" s="520">
        <v>0</v>
      </c>
      <c r="AB34" s="520">
        <v>0</v>
      </c>
    </row>
    <row r="35" spans="1:28" ht="15" customHeight="1" x14ac:dyDescent="0.2">
      <c r="A35" s="141" t="s">
        <v>267</v>
      </c>
      <c r="B35" s="524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  <row r="36" spans="1:28" ht="15" customHeight="1" x14ac:dyDescent="0.2">
      <c r="A36" s="35" t="s">
        <v>24</v>
      </c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727" priority="30" operator="equal">
      <formula>0</formula>
    </cfRule>
  </conditionalFormatting>
  <conditionalFormatting sqref="Q17:T17 Q22 Q19:T21 Q18">
    <cfRule type="cellIs" dxfId="726" priority="29" operator="equal">
      <formula>0</formula>
    </cfRule>
  </conditionalFormatting>
  <conditionalFormatting sqref="D19:D25">
    <cfRule type="cellIs" dxfId="725" priority="17" operator="equal">
      <formula>0</formula>
    </cfRule>
  </conditionalFormatting>
  <conditionalFormatting sqref="Q9:Q17">
    <cfRule type="cellIs" dxfId="724" priority="28" operator="equal">
      <formula>0</formula>
    </cfRule>
  </conditionalFormatting>
  <conditionalFormatting sqref="J18:L18">
    <cfRule type="cellIs" dxfId="723" priority="15" operator="equal">
      <formula>0</formula>
    </cfRule>
  </conditionalFormatting>
  <conditionalFormatting sqref="R22:T22">
    <cfRule type="cellIs" dxfId="722" priority="27" operator="equal">
      <formula>0</formula>
    </cfRule>
  </conditionalFormatting>
  <conditionalFormatting sqref="R18:T18">
    <cfRule type="cellIs" dxfId="721" priority="13" operator="equal">
      <formula>0</formula>
    </cfRule>
  </conditionalFormatting>
  <conditionalFormatting sqref="B17:D17 B35:D35">
    <cfRule type="cellIs" dxfId="720" priority="26" operator="equal">
      <formula>0</formula>
    </cfRule>
  </conditionalFormatting>
  <conditionalFormatting sqref="B27:D27">
    <cfRule type="cellIs" dxfId="719" priority="8" operator="equal">
      <formula>0</formula>
    </cfRule>
  </conditionalFormatting>
  <conditionalFormatting sqref="F27:H27">
    <cfRule type="cellIs" dxfId="718" priority="7" operator="equal">
      <formula>0</formula>
    </cfRule>
  </conditionalFormatting>
  <conditionalFormatting sqref="J27:L27">
    <cfRule type="cellIs" dxfId="717" priority="6" operator="equal">
      <formula>0</formula>
    </cfRule>
  </conditionalFormatting>
  <conditionalFormatting sqref="B9:I16">
    <cfRule type="cellIs" dxfId="716" priority="25" operator="equal">
      <formula>0</formula>
    </cfRule>
  </conditionalFormatting>
  <conditionalFormatting sqref="J9:L16">
    <cfRule type="cellIs" dxfId="715" priority="24" operator="equal">
      <formula>0</formula>
    </cfRule>
  </conditionalFormatting>
  <conditionalFormatting sqref="N9:P16">
    <cfRule type="cellIs" dxfId="714" priority="23" operator="equal">
      <formula>0</formula>
    </cfRule>
  </conditionalFormatting>
  <conditionalFormatting sqref="R9:T16">
    <cfRule type="cellIs" dxfId="713" priority="22" operator="equal">
      <formula>0</formula>
    </cfRule>
  </conditionalFormatting>
  <conditionalFormatting sqref="V9:X16">
    <cfRule type="cellIs" dxfId="712" priority="21" operator="equal">
      <formula>0</formula>
    </cfRule>
  </conditionalFormatting>
  <conditionalFormatting sqref="Z9:AB16">
    <cfRule type="cellIs" dxfId="711" priority="20" operator="equal">
      <formula>0</formula>
    </cfRule>
  </conditionalFormatting>
  <conditionalFormatting sqref="B18:D18 B26:D26">
    <cfRule type="cellIs" dxfId="710" priority="19" operator="equal">
      <formula>0</formula>
    </cfRule>
  </conditionalFormatting>
  <conditionalFormatting sqref="B28:D34">
    <cfRule type="cellIs" dxfId="709" priority="18" operator="equal">
      <formula>0</formula>
    </cfRule>
  </conditionalFormatting>
  <conditionalFormatting sqref="F18:H18">
    <cfRule type="cellIs" dxfId="708" priority="16" operator="equal">
      <formula>0</formula>
    </cfRule>
  </conditionalFormatting>
  <conditionalFormatting sqref="N18:P18">
    <cfRule type="cellIs" dxfId="707" priority="14" operator="equal">
      <formula>0</formula>
    </cfRule>
  </conditionalFormatting>
  <conditionalFormatting sqref="V18:X18">
    <cfRule type="cellIs" dxfId="706" priority="12" operator="equal">
      <formula>0</formula>
    </cfRule>
  </conditionalFormatting>
  <conditionalFormatting sqref="Z18:AB18">
    <cfRule type="cellIs" dxfId="705" priority="11" operator="equal">
      <formula>0</formula>
    </cfRule>
  </conditionalFormatting>
  <conditionalFormatting sqref="E27 I27 M27 U27 Y27">
    <cfRule type="cellIs" dxfId="704" priority="10" operator="equal">
      <formula>0</formula>
    </cfRule>
  </conditionalFormatting>
  <conditionalFormatting sqref="Q27">
    <cfRule type="cellIs" dxfId="703" priority="9" operator="equal">
      <formula>0</formula>
    </cfRule>
  </conditionalFormatting>
  <conditionalFormatting sqref="N27:P27">
    <cfRule type="cellIs" dxfId="702" priority="5" operator="equal">
      <formula>0</formula>
    </cfRule>
  </conditionalFormatting>
  <conditionalFormatting sqref="R27:T27">
    <cfRule type="cellIs" dxfId="701" priority="4" operator="equal">
      <formula>0</formula>
    </cfRule>
  </conditionalFormatting>
  <conditionalFormatting sqref="V27:X27">
    <cfRule type="cellIs" dxfId="700" priority="3" operator="equal">
      <formula>0</formula>
    </cfRule>
  </conditionalFormatting>
  <conditionalFormatting sqref="Z27:AB27">
    <cfRule type="cellIs" dxfId="699" priority="2" operator="equal">
      <formula>0</formula>
    </cfRule>
  </conditionalFormatting>
  <conditionalFormatting sqref="B19:C25">
    <cfRule type="cellIs" dxfId="698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4"/>
  <sheetViews>
    <sheetView showGridLines="0" topLeftCell="A3" zoomScaleNormal="100" zoomScaleSheetLayoutView="100" workbookViewId="0">
      <selection activeCell="AA7" sqref="AA1:AB1048576"/>
    </sheetView>
  </sheetViews>
  <sheetFormatPr baseColWidth="10" defaultColWidth="11" defaultRowHeight="12.75" x14ac:dyDescent="0.2"/>
  <cols>
    <col min="1" max="1" width="10.125" style="168" customWidth="1"/>
    <col min="2" max="4" width="6.5" style="517" customWidth="1"/>
    <col min="5" max="5" width="1.25" style="517" customWidth="1"/>
    <col min="6" max="8" width="5.75" style="517" customWidth="1"/>
    <col min="9" max="9" width="1.25" style="517" customWidth="1"/>
    <col min="10" max="12" width="5.75" style="517" customWidth="1"/>
    <col min="13" max="13" width="1.25" style="517" customWidth="1"/>
    <col min="14" max="16" width="5.75" style="517" customWidth="1"/>
    <col min="17" max="17" width="1.25" style="517" customWidth="1"/>
    <col min="18" max="20" width="5.75" style="517" customWidth="1"/>
    <col min="21" max="21" width="1.25" style="517" customWidth="1"/>
    <col min="22" max="24" width="5.75" style="517" customWidth="1"/>
    <col min="25" max="25" width="1.25" style="517" customWidth="1"/>
    <col min="26" max="26" width="5.625" style="517" customWidth="1"/>
    <col min="27" max="28" width="5.75" style="517" customWidth="1"/>
    <col min="29" max="16384" width="11" style="134"/>
  </cols>
  <sheetData>
    <row r="1" spans="1:29" ht="15" customHeight="1" x14ac:dyDescent="0.25">
      <c r="A1" s="796" t="s">
        <v>923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249513</v>
      </c>
      <c r="C9" s="554">
        <f>SUM(C10:C29)</f>
        <v>125908</v>
      </c>
      <c r="D9" s="554">
        <f>SUM(D10:D29)</f>
        <v>123605</v>
      </c>
      <c r="E9" s="554"/>
      <c r="F9" s="554">
        <f>SUM(F10:F29)</f>
        <v>55729</v>
      </c>
      <c r="G9" s="554">
        <f>SUM(G10:G29)</f>
        <v>28178</v>
      </c>
      <c r="H9" s="554">
        <f>SUM(H10:H29)</f>
        <v>27551</v>
      </c>
      <c r="I9" s="554"/>
      <c r="J9" s="554">
        <f>SUM(J10:J29)</f>
        <v>55264</v>
      </c>
      <c r="K9" s="554">
        <f>SUM(K10:K29)</f>
        <v>28357</v>
      </c>
      <c r="L9" s="554">
        <f>SUM(L10:L29)</f>
        <v>26907</v>
      </c>
      <c r="M9" s="554"/>
      <c r="N9" s="554">
        <f>SUM(N10:N29)</f>
        <v>50161</v>
      </c>
      <c r="O9" s="554">
        <f>SUM(O10:O29)</f>
        <v>25207</v>
      </c>
      <c r="P9" s="554">
        <f>SUM(P10:P29)</f>
        <v>24954</v>
      </c>
      <c r="Q9" s="554"/>
      <c r="R9" s="554">
        <f>SUM(R10:R29)</f>
        <v>43861</v>
      </c>
      <c r="S9" s="554">
        <f>SUM(S10:S29)</f>
        <v>22144</v>
      </c>
      <c r="T9" s="554">
        <f>SUM(T10:T29)</f>
        <v>21717</v>
      </c>
      <c r="U9" s="554"/>
      <c r="V9" s="554">
        <f>SUM(V10:V29)</f>
        <v>43420</v>
      </c>
      <c r="W9" s="554">
        <f>SUM(W10:W29)</f>
        <v>21560</v>
      </c>
      <c r="X9" s="554">
        <f>SUM(X10:X29)</f>
        <v>21860</v>
      </c>
      <c r="Y9" s="554"/>
      <c r="Z9" s="554">
        <f>SUM(Z10:Z29)</f>
        <v>1078</v>
      </c>
      <c r="AA9" s="554">
        <f>SUM(AA10:AA29)</f>
        <v>462</v>
      </c>
      <c r="AB9" s="554">
        <f>SUM(AB10:AB29)</f>
        <v>616</v>
      </c>
    </row>
    <row r="10" spans="1:29" x14ac:dyDescent="0.2">
      <c r="A10" s="188">
        <v>11</v>
      </c>
      <c r="B10" s="524">
        <f t="shared" ref="B10:C29" si="0">+F10+J10+N10+R10+V10+Z10</f>
        <v>228</v>
      </c>
      <c r="C10" s="524">
        <f t="shared" si="0"/>
        <v>89</v>
      </c>
      <c r="D10" s="524">
        <f t="shared" ref="D10:D29" si="1">+B10-C10</f>
        <v>139</v>
      </c>
      <c r="E10" s="516"/>
      <c r="F10" s="522">
        <v>228</v>
      </c>
      <c r="G10" s="522">
        <v>89</v>
      </c>
      <c r="H10" s="522">
        <v>139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32291</v>
      </c>
      <c r="C11" s="524">
        <f t="shared" si="0"/>
        <v>15807</v>
      </c>
      <c r="D11" s="524">
        <f t="shared" si="1"/>
        <v>16484</v>
      </c>
      <c r="E11" s="538"/>
      <c r="F11" s="541">
        <v>32048</v>
      </c>
      <c r="G11" s="541">
        <v>15704</v>
      </c>
      <c r="H11" s="541">
        <v>16344</v>
      </c>
      <c r="I11" s="541"/>
      <c r="J11" s="541">
        <v>243</v>
      </c>
      <c r="K11" s="541">
        <v>103</v>
      </c>
      <c r="L11" s="541">
        <v>140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47208</v>
      </c>
      <c r="C12" s="524">
        <f t="shared" si="0"/>
        <v>23672</v>
      </c>
      <c r="D12" s="524">
        <f t="shared" si="1"/>
        <v>23536</v>
      </c>
      <c r="E12" s="538"/>
      <c r="F12" s="522">
        <v>17496</v>
      </c>
      <c r="G12" s="522">
        <v>9090</v>
      </c>
      <c r="H12" s="522">
        <v>8406</v>
      </c>
      <c r="I12" s="541"/>
      <c r="J12" s="522">
        <v>29504</v>
      </c>
      <c r="K12" s="522">
        <v>14491</v>
      </c>
      <c r="L12" s="522">
        <v>15013</v>
      </c>
      <c r="M12" s="541"/>
      <c r="N12" s="522">
        <v>208</v>
      </c>
      <c r="O12" s="522">
        <v>91</v>
      </c>
      <c r="P12" s="522">
        <v>117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47822</v>
      </c>
      <c r="C13" s="524">
        <f t="shared" si="0"/>
        <v>24004</v>
      </c>
      <c r="D13" s="524">
        <f t="shared" si="1"/>
        <v>23818</v>
      </c>
      <c r="E13" s="537"/>
      <c r="F13" s="522">
        <v>3513</v>
      </c>
      <c r="G13" s="522">
        <v>2053</v>
      </c>
      <c r="H13" s="522">
        <v>1460</v>
      </c>
      <c r="I13" s="522"/>
      <c r="J13" s="522">
        <v>17529</v>
      </c>
      <c r="K13" s="522">
        <v>9182</v>
      </c>
      <c r="L13" s="522">
        <v>8347</v>
      </c>
      <c r="M13" s="522"/>
      <c r="N13" s="522">
        <v>26616</v>
      </c>
      <c r="O13" s="522">
        <v>12707</v>
      </c>
      <c r="P13" s="522">
        <v>13909</v>
      </c>
      <c r="Q13" s="522"/>
      <c r="R13" s="522">
        <v>164</v>
      </c>
      <c r="S13" s="522">
        <v>62</v>
      </c>
      <c r="T13" s="522">
        <v>102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43009</v>
      </c>
      <c r="C14" s="524">
        <f t="shared" si="0"/>
        <v>21784</v>
      </c>
      <c r="D14" s="524">
        <f t="shared" si="1"/>
        <v>21225</v>
      </c>
      <c r="E14" s="538"/>
      <c r="F14" s="541">
        <v>888</v>
      </c>
      <c r="G14" s="541">
        <v>518</v>
      </c>
      <c r="H14" s="541">
        <v>370</v>
      </c>
      <c r="I14" s="541"/>
      <c r="J14" s="541">
        <v>4660</v>
      </c>
      <c r="K14" s="541">
        <v>2784</v>
      </c>
      <c r="L14" s="541">
        <v>1876</v>
      </c>
      <c r="M14" s="541"/>
      <c r="N14" s="541">
        <v>15271</v>
      </c>
      <c r="O14" s="541">
        <v>7886</v>
      </c>
      <c r="P14" s="541">
        <v>7385</v>
      </c>
      <c r="Q14" s="541"/>
      <c r="R14" s="541">
        <v>22035</v>
      </c>
      <c r="S14" s="541">
        <v>10534</v>
      </c>
      <c r="T14" s="541">
        <v>11501</v>
      </c>
      <c r="U14" s="541"/>
      <c r="V14" s="541">
        <v>155</v>
      </c>
      <c r="W14" s="541">
        <v>62</v>
      </c>
      <c r="X14" s="541">
        <v>93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40030</v>
      </c>
      <c r="C15" s="524">
        <f t="shared" si="0"/>
        <v>20078</v>
      </c>
      <c r="D15" s="524">
        <f t="shared" si="1"/>
        <v>19952</v>
      </c>
      <c r="E15" s="538"/>
      <c r="F15" s="541">
        <v>243</v>
      </c>
      <c r="G15" s="541">
        <v>138</v>
      </c>
      <c r="H15" s="541">
        <v>105</v>
      </c>
      <c r="I15" s="541"/>
      <c r="J15" s="541">
        <v>1330</v>
      </c>
      <c r="K15" s="541">
        <v>816</v>
      </c>
      <c r="L15" s="541">
        <v>514</v>
      </c>
      <c r="M15" s="541"/>
      <c r="N15" s="541">
        <v>4349</v>
      </c>
      <c r="O15" s="541">
        <v>2548</v>
      </c>
      <c r="P15" s="541">
        <v>1801</v>
      </c>
      <c r="Q15" s="541"/>
      <c r="R15" s="541">
        <v>13456</v>
      </c>
      <c r="S15" s="541">
        <v>6925</v>
      </c>
      <c r="T15" s="541">
        <v>6531</v>
      </c>
      <c r="U15" s="541"/>
      <c r="V15" s="541">
        <v>20647</v>
      </c>
      <c r="W15" s="541">
        <v>9651</v>
      </c>
      <c r="X15" s="541">
        <v>10996</v>
      </c>
      <c r="Y15" s="541"/>
      <c r="Z15" s="541">
        <v>5</v>
      </c>
      <c r="AA15" s="541">
        <v>0</v>
      </c>
      <c r="AB15" s="541">
        <v>5</v>
      </c>
    </row>
    <row r="16" spans="1:29" x14ac:dyDescent="0.2">
      <c r="A16" s="188">
        <v>17</v>
      </c>
      <c r="B16" s="524">
        <f t="shared" si="0"/>
        <v>20359</v>
      </c>
      <c r="C16" s="524">
        <f t="shared" si="0"/>
        <v>10873</v>
      </c>
      <c r="D16" s="524">
        <f t="shared" si="1"/>
        <v>9486</v>
      </c>
      <c r="E16" s="524"/>
      <c r="F16" s="522">
        <v>127</v>
      </c>
      <c r="G16" s="522">
        <v>64</v>
      </c>
      <c r="H16" s="522">
        <v>63</v>
      </c>
      <c r="I16" s="534"/>
      <c r="J16" s="522">
        <v>424</v>
      </c>
      <c r="K16" s="522">
        <v>257</v>
      </c>
      <c r="L16" s="522">
        <v>167</v>
      </c>
      <c r="M16" s="534"/>
      <c r="N16" s="522">
        <v>1539</v>
      </c>
      <c r="O16" s="522">
        <v>925</v>
      </c>
      <c r="P16" s="522">
        <v>614</v>
      </c>
      <c r="Q16" s="534"/>
      <c r="R16" s="522">
        <v>4106</v>
      </c>
      <c r="S16" s="522">
        <v>2409</v>
      </c>
      <c r="T16" s="522">
        <v>1697</v>
      </c>
      <c r="U16" s="534"/>
      <c r="V16" s="522">
        <v>13597</v>
      </c>
      <c r="W16" s="522">
        <v>6985</v>
      </c>
      <c r="X16" s="522">
        <v>6612</v>
      </c>
      <c r="Y16" s="534"/>
      <c r="Z16" s="522">
        <v>566</v>
      </c>
      <c r="AA16" s="522">
        <v>233</v>
      </c>
      <c r="AB16" s="522">
        <v>333</v>
      </c>
    </row>
    <row r="17" spans="1:28" x14ac:dyDescent="0.2">
      <c r="A17" s="188">
        <v>18</v>
      </c>
      <c r="B17" s="524">
        <f t="shared" si="0"/>
        <v>7262</v>
      </c>
      <c r="C17" s="524">
        <f t="shared" si="0"/>
        <v>4144</v>
      </c>
      <c r="D17" s="524">
        <f t="shared" si="1"/>
        <v>3118</v>
      </c>
      <c r="E17" s="524"/>
      <c r="F17" s="534">
        <v>81</v>
      </c>
      <c r="G17" s="534">
        <v>46</v>
      </c>
      <c r="H17" s="534">
        <v>35</v>
      </c>
      <c r="I17" s="534"/>
      <c r="J17" s="534">
        <v>242</v>
      </c>
      <c r="K17" s="534">
        <v>137</v>
      </c>
      <c r="L17" s="534">
        <v>105</v>
      </c>
      <c r="M17" s="534"/>
      <c r="N17" s="534">
        <v>519</v>
      </c>
      <c r="O17" s="534">
        <v>306</v>
      </c>
      <c r="P17" s="534">
        <v>213</v>
      </c>
      <c r="Q17" s="534"/>
      <c r="R17" s="534">
        <v>1367</v>
      </c>
      <c r="S17" s="534">
        <v>856</v>
      </c>
      <c r="T17" s="534">
        <v>511</v>
      </c>
      <c r="U17" s="534"/>
      <c r="V17" s="534">
        <v>4618</v>
      </c>
      <c r="W17" s="534">
        <v>2609</v>
      </c>
      <c r="X17" s="534">
        <v>2009</v>
      </c>
      <c r="Y17" s="534"/>
      <c r="Z17" s="534">
        <v>435</v>
      </c>
      <c r="AA17" s="534">
        <v>190</v>
      </c>
      <c r="AB17" s="534">
        <v>245</v>
      </c>
    </row>
    <row r="18" spans="1:28" x14ac:dyDescent="0.2">
      <c r="A18" s="188">
        <v>19</v>
      </c>
      <c r="B18" s="524">
        <f t="shared" si="0"/>
        <v>2730</v>
      </c>
      <c r="C18" s="524">
        <f t="shared" si="0"/>
        <v>1563</v>
      </c>
      <c r="D18" s="524">
        <f t="shared" si="1"/>
        <v>1167</v>
      </c>
      <c r="E18" s="524"/>
      <c r="F18" s="534">
        <v>98</v>
      </c>
      <c r="G18" s="534">
        <v>46</v>
      </c>
      <c r="H18" s="534">
        <v>52</v>
      </c>
      <c r="I18" s="534"/>
      <c r="J18" s="534">
        <v>161</v>
      </c>
      <c r="K18" s="534">
        <v>88</v>
      </c>
      <c r="L18" s="534">
        <v>73</v>
      </c>
      <c r="M18" s="534"/>
      <c r="N18" s="534">
        <v>306</v>
      </c>
      <c r="O18" s="534">
        <v>151</v>
      </c>
      <c r="P18" s="534">
        <v>155</v>
      </c>
      <c r="Q18" s="534"/>
      <c r="R18" s="534">
        <v>487</v>
      </c>
      <c r="S18" s="534">
        <v>293</v>
      </c>
      <c r="T18" s="534">
        <v>194</v>
      </c>
      <c r="U18" s="534"/>
      <c r="V18" s="534">
        <v>1615</v>
      </c>
      <c r="W18" s="534">
        <v>952</v>
      </c>
      <c r="X18" s="534">
        <v>663</v>
      </c>
      <c r="Y18" s="534"/>
      <c r="Z18" s="534">
        <v>63</v>
      </c>
      <c r="AA18" s="534">
        <v>33</v>
      </c>
      <c r="AB18" s="534">
        <v>30</v>
      </c>
    </row>
    <row r="19" spans="1:28" x14ac:dyDescent="0.2">
      <c r="A19" s="188">
        <v>20</v>
      </c>
      <c r="B19" s="524">
        <f t="shared" si="0"/>
        <v>1372</v>
      </c>
      <c r="C19" s="524">
        <f t="shared" si="0"/>
        <v>722</v>
      </c>
      <c r="D19" s="524">
        <f t="shared" si="1"/>
        <v>650</v>
      </c>
      <c r="E19" s="524"/>
      <c r="F19" s="534">
        <v>74</v>
      </c>
      <c r="G19" s="534">
        <v>35</v>
      </c>
      <c r="H19" s="534">
        <v>39</v>
      </c>
      <c r="I19" s="534"/>
      <c r="J19" s="534">
        <v>146</v>
      </c>
      <c r="K19" s="534">
        <v>72</v>
      </c>
      <c r="L19" s="534">
        <v>74</v>
      </c>
      <c r="M19" s="534"/>
      <c r="N19" s="534">
        <v>187</v>
      </c>
      <c r="O19" s="534">
        <v>88</v>
      </c>
      <c r="P19" s="534">
        <v>99</v>
      </c>
      <c r="Q19" s="534"/>
      <c r="R19" s="534">
        <v>291</v>
      </c>
      <c r="S19" s="534">
        <v>169</v>
      </c>
      <c r="T19" s="534">
        <v>122</v>
      </c>
      <c r="U19" s="534"/>
      <c r="V19" s="534">
        <v>665</v>
      </c>
      <c r="W19" s="534">
        <v>352</v>
      </c>
      <c r="X19" s="534">
        <v>313</v>
      </c>
      <c r="Y19" s="534"/>
      <c r="Z19" s="534">
        <v>9</v>
      </c>
      <c r="AA19" s="534">
        <v>6</v>
      </c>
      <c r="AB19" s="534">
        <v>3</v>
      </c>
    </row>
    <row r="20" spans="1:28" x14ac:dyDescent="0.2">
      <c r="A20" s="188">
        <v>21</v>
      </c>
      <c r="B20" s="524">
        <f t="shared" si="0"/>
        <v>933</v>
      </c>
      <c r="C20" s="524">
        <f t="shared" si="0"/>
        <v>483</v>
      </c>
      <c r="D20" s="524">
        <f t="shared" si="1"/>
        <v>450</v>
      </c>
      <c r="E20" s="524"/>
      <c r="F20" s="534">
        <v>82</v>
      </c>
      <c r="G20" s="534">
        <v>39</v>
      </c>
      <c r="H20" s="534">
        <v>43</v>
      </c>
      <c r="I20" s="534"/>
      <c r="J20" s="534">
        <v>115</v>
      </c>
      <c r="K20" s="534">
        <v>51</v>
      </c>
      <c r="L20" s="534">
        <v>64</v>
      </c>
      <c r="M20" s="534"/>
      <c r="N20" s="534">
        <v>154</v>
      </c>
      <c r="O20" s="534">
        <v>81</v>
      </c>
      <c r="P20" s="534">
        <v>73</v>
      </c>
      <c r="Q20" s="534"/>
      <c r="R20" s="534">
        <v>229</v>
      </c>
      <c r="S20" s="534">
        <v>124</v>
      </c>
      <c r="T20" s="534">
        <v>105</v>
      </c>
      <c r="U20" s="534"/>
      <c r="V20" s="534">
        <v>353</v>
      </c>
      <c r="W20" s="534">
        <v>188</v>
      </c>
      <c r="X20" s="534">
        <v>165</v>
      </c>
      <c r="Y20" s="534"/>
      <c r="Z20" s="534">
        <v>0</v>
      </c>
      <c r="AA20" s="534">
        <v>0</v>
      </c>
      <c r="AB20" s="534">
        <v>0</v>
      </c>
    </row>
    <row r="21" spans="1:28" x14ac:dyDescent="0.2">
      <c r="A21" s="188">
        <v>22</v>
      </c>
      <c r="B21" s="524">
        <f t="shared" si="0"/>
        <v>684</v>
      </c>
      <c r="C21" s="524">
        <f t="shared" si="0"/>
        <v>325</v>
      </c>
      <c r="D21" s="524">
        <f t="shared" si="1"/>
        <v>359</v>
      </c>
      <c r="E21" s="538"/>
      <c r="F21" s="522">
        <v>54</v>
      </c>
      <c r="G21" s="522">
        <v>21</v>
      </c>
      <c r="H21" s="522">
        <v>33</v>
      </c>
      <c r="I21" s="541"/>
      <c r="J21" s="522">
        <v>80</v>
      </c>
      <c r="K21" s="522">
        <v>38</v>
      </c>
      <c r="L21" s="522">
        <v>42</v>
      </c>
      <c r="M21" s="541"/>
      <c r="N21" s="522">
        <v>111</v>
      </c>
      <c r="O21" s="522">
        <v>58</v>
      </c>
      <c r="P21" s="522">
        <v>53</v>
      </c>
      <c r="Q21" s="541"/>
      <c r="R21" s="522">
        <v>174</v>
      </c>
      <c r="S21" s="522">
        <v>92</v>
      </c>
      <c r="T21" s="522">
        <v>82</v>
      </c>
      <c r="U21" s="541"/>
      <c r="V21" s="522">
        <v>265</v>
      </c>
      <c r="W21" s="522">
        <v>116</v>
      </c>
      <c r="X21" s="522">
        <v>149</v>
      </c>
      <c r="Y21" s="541"/>
      <c r="Z21" s="522">
        <v>0</v>
      </c>
      <c r="AA21" s="522">
        <v>0</v>
      </c>
      <c r="AB21" s="522">
        <v>0</v>
      </c>
    </row>
    <row r="22" spans="1:28" x14ac:dyDescent="0.2">
      <c r="A22" s="188">
        <v>23</v>
      </c>
      <c r="B22" s="524">
        <f t="shared" si="0"/>
        <v>638</v>
      </c>
      <c r="C22" s="524">
        <f t="shared" si="0"/>
        <v>312</v>
      </c>
      <c r="D22" s="524">
        <f t="shared" si="1"/>
        <v>326</v>
      </c>
      <c r="E22" s="524"/>
      <c r="F22" s="534">
        <v>74</v>
      </c>
      <c r="G22" s="534">
        <v>35</v>
      </c>
      <c r="H22" s="534">
        <v>39</v>
      </c>
      <c r="I22" s="534"/>
      <c r="J22" s="534">
        <v>82</v>
      </c>
      <c r="K22" s="534">
        <v>32</v>
      </c>
      <c r="L22" s="534">
        <v>50</v>
      </c>
      <c r="M22" s="534"/>
      <c r="N22" s="534">
        <v>107</v>
      </c>
      <c r="O22" s="534">
        <v>49</v>
      </c>
      <c r="P22" s="534">
        <v>58</v>
      </c>
      <c r="Q22" s="534"/>
      <c r="R22" s="534">
        <v>170</v>
      </c>
      <c r="S22" s="534">
        <v>90</v>
      </c>
      <c r="T22" s="534">
        <v>80</v>
      </c>
      <c r="U22" s="534"/>
      <c r="V22" s="534">
        <v>205</v>
      </c>
      <c r="W22" s="534">
        <v>106</v>
      </c>
      <c r="X22" s="534">
        <v>99</v>
      </c>
      <c r="Y22" s="534"/>
      <c r="Z22" s="534">
        <v>0</v>
      </c>
      <c r="AA22" s="534">
        <v>0</v>
      </c>
      <c r="AB22" s="534">
        <v>0</v>
      </c>
    </row>
    <row r="23" spans="1:28" x14ac:dyDescent="0.2">
      <c r="A23" s="188">
        <v>24</v>
      </c>
      <c r="B23" s="524">
        <f t="shared" si="0"/>
        <v>546</v>
      </c>
      <c r="C23" s="524">
        <f t="shared" si="0"/>
        <v>269</v>
      </c>
      <c r="D23" s="524">
        <f t="shared" si="1"/>
        <v>277</v>
      </c>
      <c r="E23" s="524"/>
      <c r="F23" s="534">
        <v>55</v>
      </c>
      <c r="G23" s="534">
        <v>25</v>
      </c>
      <c r="H23" s="534">
        <v>30</v>
      </c>
      <c r="I23" s="534"/>
      <c r="J23" s="534">
        <v>88</v>
      </c>
      <c r="K23" s="534">
        <v>47</v>
      </c>
      <c r="L23" s="534">
        <v>41</v>
      </c>
      <c r="M23" s="534"/>
      <c r="N23" s="534">
        <v>79</v>
      </c>
      <c r="O23" s="534">
        <v>38</v>
      </c>
      <c r="P23" s="534">
        <v>41</v>
      </c>
      <c r="Q23" s="534"/>
      <c r="R23" s="534">
        <v>139</v>
      </c>
      <c r="S23" s="534">
        <v>76</v>
      </c>
      <c r="T23" s="534">
        <v>63</v>
      </c>
      <c r="U23" s="534"/>
      <c r="V23" s="534">
        <v>185</v>
      </c>
      <c r="W23" s="534">
        <v>83</v>
      </c>
      <c r="X23" s="534">
        <v>102</v>
      </c>
      <c r="Y23" s="534"/>
      <c r="Z23" s="534">
        <v>0</v>
      </c>
      <c r="AA23" s="534">
        <v>0</v>
      </c>
      <c r="AB23" s="534">
        <v>0</v>
      </c>
    </row>
    <row r="24" spans="1:28" x14ac:dyDescent="0.2">
      <c r="A24" s="165" t="s">
        <v>236</v>
      </c>
      <c r="B24" s="524">
        <f t="shared" si="0"/>
        <v>1773</v>
      </c>
      <c r="C24" s="524">
        <f t="shared" si="0"/>
        <v>816</v>
      </c>
      <c r="D24" s="524">
        <f t="shared" si="1"/>
        <v>957</v>
      </c>
      <c r="E24" s="524"/>
      <c r="F24" s="534">
        <v>226</v>
      </c>
      <c r="G24" s="534">
        <v>104</v>
      </c>
      <c r="H24" s="534">
        <v>122</v>
      </c>
      <c r="I24" s="534"/>
      <c r="J24" s="534">
        <v>258</v>
      </c>
      <c r="K24" s="534">
        <v>115</v>
      </c>
      <c r="L24" s="534">
        <v>143</v>
      </c>
      <c r="M24" s="534"/>
      <c r="N24" s="534">
        <v>292</v>
      </c>
      <c r="O24" s="534">
        <v>132</v>
      </c>
      <c r="P24" s="534">
        <v>160</v>
      </c>
      <c r="Q24" s="534"/>
      <c r="R24" s="534">
        <v>490</v>
      </c>
      <c r="S24" s="534">
        <v>232</v>
      </c>
      <c r="T24" s="534">
        <v>258</v>
      </c>
      <c r="U24" s="534"/>
      <c r="V24" s="534">
        <v>507</v>
      </c>
      <c r="W24" s="534">
        <v>233</v>
      </c>
      <c r="X24" s="534">
        <v>274</v>
      </c>
      <c r="Y24" s="534"/>
      <c r="Z24" s="534">
        <v>0</v>
      </c>
      <c r="AA24" s="534">
        <v>0</v>
      </c>
      <c r="AB24" s="534">
        <v>0</v>
      </c>
    </row>
    <row r="25" spans="1:28" x14ac:dyDescent="0.2">
      <c r="A25" s="165" t="s">
        <v>237</v>
      </c>
      <c r="B25" s="524">
        <f t="shared" si="0"/>
        <v>1186</v>
      </c>
      <c r="C25" s="524">
        <f t="shared" si="0"/>
        <v>466</v>
      </c>
      <c r="D25" s="524">
        <f t="shared" si="1"/>
        <v>720</v>
      </c>
      <c r="E25" s="524"/>
      <c r="F25" s="534">
        <v>166</v>
      </c>
      <c r="G25" s="534">
        <v>68</v>
      </c>
      <c r="H25" s="534">
        <v>98</v>
      </c>
      <c r="I25" s="534"/>
      <c r="J25" s="534">
        <v>157</v>
      </c>
      <c r="K25" s="534">
        <v>64</v>
      </c>
      <c r="L25" s="534">
        <v>93</v>
      </c>
      <c r="M25" s="534"/>
      <c r="N25" s="534">
        <v>211</v>
      </c>
      <c r="O25" s="534">
        <v>81</v>
      </c>
      <c r="P25" s="534">
        <v>130</v>
      </c>
      <c r="Q25" s="534"/>
      <c r="R25" s="534">
        <v>358</v>
      </c>
      <c r="S25" s="534">
        <v>142</v>
      </c>
      <c r="T25" s="534">
        <v>216</v>
      </c>
      <c r="U25" s="534"/>
      <c r="V25" s="534">
        <v>294</v>
      </c>
      <c r="W25" s="534">
        <v>111</v>
      </c>
      <c r="X25" s="534">
        <v>183</v>
      </c>
      <c r="Y25" s="534"/>
      <c r="Z25" s="534">
        <v>0</v>
      </c>
      <c r="AA25" s="534">
        <v>0</v>
      </c>
      <c r="AB25" s="534">
        <v>0</v>
      </c>
    </row>
    <row r="26" spans="1:28" x14ac:dyDescent="0.2">
      <c r="A26" s="165" t="s">
        <v>238</v>
      </c>
      <c r="B26" s="524">
        <f t="shared" si="0"/>
        <v>764</v>
      </c>
      <c r="C26" s="524">
        <f t="shared" si="0"/>
        <v>268</v>
      </c>
      <c r="D26" s="524">
        <f t="shared" si="1"/>
        <v>496</v>
      </c>
      <c r="E26" s="524"/>
      <c r="F26" s="534">
        <v>146</v>
      </c>
      <c r="G26" s="534">
        <v>51</v>
      </c>
      <c r="H26" s="534">
        <v>95</v>
      </c>
      <c r="I26" s="534"/>
      <c r="J26" s="534">
        <v>118</v>
      </c>
      <c r="K26" s="534">
        <v>36</v>
      </c>
      <c r="L26" s="534">
        <v>82</v>
      </c>
      <c r="M26" s="534"/>
      <c r="N26" s="534">
        <v>103</v>
      </c>
      <c r="O26" s="534">
        <v>34</v>
      </c>
      <c r="P26" s="534">
        <v>69</v>
      </c>
      <c r="Q26" s="534"/>
      <c r="R26" s="534">
        <v>211</v>
      </c>
      <c r="S26" s="534">
        <v>77</v>
      </c>
      <c r="T26" s="534">
        <v>134</v>
      </c>
      <c r="U26" s="534"/>
      <c r="V26" s="534">
        <v>186</v>
      </c>
      <c r="W26" s="534">
        <v>70</v>
      </c>
      <c r="X26" s="534">
        <v>116</v>
      </c>
      <c r="Y26" s="534"/>
      <c r="Z26" s="534">
        <v>0</v>
      </c>
      <c r="AA26" s="534">
        <v>0</v>
      </c>
      <c r="AB26" s="534">
        <v>0</v>
      </c>
    </row>
    <row r="27" spans="1:28" x14ac:dyDescent="0.2">
      <c r="A27" s="165" t="s">
        <v>239</v>
      </c>
      <c r="B27" s="524">
        <f t="shared" si="0"/>
        <v>355</v>
      </c>
      <c r="C27" s="524">
        <f t="shared" si="0"/>
        <v>111</v>
      </c>
      <c r="D27" s="524">
        <f t="shared" si="1"/>
        <v>244</v>
      </c>
      <c r="E27" s="524"/>
      <c r="F27" s="534">
        <v>70</v>
      </c>
      <c r="G27" s="534">
        <v>27</v>
      </c>
      <c r="H27" s="534">
        <v>43</v>
      </c>
      <c r="I27" s="534"/>
      <c r="J27" s="534">
        <v>52</v>
      </c>
      <c r="K27" s="534">
        <v>14</v>
      </c>
      <c r="L27" s="534">
        <v>38</v>
      </c>
      <c r="M27" s="534"/>
      <c r="N27" s="534">
        <v>65</v>
      </c>
      <c r="O27" s="534">
        <v>17</v>
      </c>
      <c r="P27" s="534">
        <v>48</v>
      </c>
      <c r="Q27" s="534"/>
      <c r="R27" s="534">
        <v>94</v>
      </c>
      <c r="S27" s="534">
        <v>28</v>
      </c>
      <c r="T27" s="534">
        <v>66</v>
      </c>
      <c r="U27" s="534"/>
      <c r="V27" s="534">
        <v>74</v>
      </c>
      <c r="W27" s="534">
        <v>25</v>
      </c>
      <c r="X27" s="534">
        <v>49</v>
      </c>
      <c r="Y27" s="534"/>
      <c r="Z27" s="534">
        <v>0</v>
      </c>
      <c r="AA27" s="534">
        <v>0</v>
      </c>
      <c r="AB27" s="534">
        <v>0</v>
      </c>
    </row>
    <row r="28" spans="1:28" x14ac:dyDescent="0.2">
      <c r="A28" s="165" t="s">
        <v>240</v>
      </c>
      <c r="B28" s="524">
        <f t="shared" si="0"/>
        <v>188</v>
      </c>
      <c r="C28" s="524">
        <f t="shared" si="0"/>
        <v>66</v>
      </c>
      <c r="D28" s="524">
        <f t="shared" si="1"/>
        <v>122</v>
      </c>
      <c r="E28" s="524"/>
      <c r="F28" s="534">
        <v>30</v>
      </c>
      <c r="G28" s="534">
        <v>12</v>
      </c>
      <c r="H28" s="534">
        <v>18</v>
      </c>
      <c r="I28" s="534"/>
      <c r="J28" s="534">
        <v>45</v>
      </c>
      <c r="K28" s="534">
        <v>13</v>
      </c>
      <c r="L28" s="534">
        <v>32</v>
      </c>
      <c r="M28" s="534"/>
      <c r="N28" s="534">
        <v>27</v>
      </c>
      <c r="O28" s="534">
        <v>11</v>
      </c>
      <c r="P28" s="534">
        <v>16</v>
      </c>
      <c r="Q28" s="534"/>
      <c r="R28" s="534">
        <v>56</v>
      </c>
      <c r="S28" s="534">
        <v>23</v>
      </c>
      <c r="T28" s="534">
        <v>33</v>
      </c>
      <c r="U28" s="534"/>
      <c r="V28" s="534">
        <v>30</v>
      </c>
      <c r="W28" s="534">
        <v>7</v>
      </c>
      <c r="X28" s="534">
        <v>23</v>
      </c>
      <c r="Y28" s="534"/>
      <c r="Z28" s="534">
        <v>0</v>
      </c>
      <c r="AA28" s="534">
        <v>0</v>
      </c>
      <c r="AB28" s="534">
        <v>0</v>
      </c>
    </row>
    <row r="29" spans="1:28" ht="13.5" thickBot="1" x14ac:dyDescent="0.25">
      <c r="A29" s="166" t="s">
        <v>241</v>
      </c>
      <c r="B29" s="520">
        <f t="shared" si="0"/>
        <v>135</v>
      </c>
      <c r="C29" s="520">
        <f t="shared" si="0"/>
        <v>56</v>
      </c>
      <c r="D29" s="520">
        <f t="shared" si="1"/>
        <v>79</v>
      </c>
      <c r="E29" s="520"/>
      <c r="F29" s="535">
        <v>30</v>
      </c>
      <c r="G29" s="535">
        <v>13</v>
      </c>
      <c r="H29" s="535">
        <v>17</v>
      </c>
      <c r="I29" s="535"/>
      <c r="J29" s="535">
        <v>30</v>
      </c>
      <c r="K29" s="535">
        <v>17</v>
      </c>
      <c r="L29" s="535">
        <v>13</v>
      </c>
      <c r="M29" s="535"/>
      <c r="N29" s="535">
        <v>17</v>
      </c>
      <c r="O29" s="535">
        <v>4</v>
      </c>
      <c r="P29" s="535">
        <v>13</v>
      </c>
      <c r="Q29" s="535"/>
      <c r="R29" s="535">
        <v>34</v>
      </c>
      <c r="S29" s="535">
        <v>12</v>
      </c>
      <c r="T29" s="535">
        <v>22</v>
      </c>
      <c r="U29" s="535"/>
      <c r="V29" s="535">
        <v>24</v>
      </c>
      <c r="W29" s="535">
        <v>10</v>
      </c>
      <c r="X29" s="535">
        <v>14</v>
      </c>
      <c r="Y29" s="535"/>
      <c r="Z29" s="535">
        <v>0</v>
      </c>
      <c r="AA29" s="535">
        <v>0</v>
      </c>
      <c r="AB29" s="535">
        <v>0</v>
      </c>
    </row>
    <row r="30" spans="1:28" s="371" customFormat="1" ht="15" customHeight="1" x14ac:dyDescent="0.2">
      <c r="A30" s="369" t="s">
        <v>339</v>
      </c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</row>
    <row r="31" spans="1:28" s="372" customFormat="1" ht="15" customHeight="1" x14ac:dyDescent="0.2">
      <c r="A31" s="803" t="s">
        <v>797</v>
      </c>
      <c r="B31" s="803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</row>
    <row r="32" spans="1:28" s="371" customFormat="1" ht="15" customHeight="1" x14ac:dyDescent="0.2">
      <c r="A32" s="803"/>
      <c r="B32" s="803"/>
      <c r="C32" s="803"/>
      <c r="D32" s="803"/>
      <c r="E32" s="803"/>
      <c r="F32" s="803"/>
      <c r="G32" s="803"/>
      <c r="H32" s="803"/>
      <c r="I32" s="803"/>
      <c r="J32" s="803"/>
      <c r="K32" s="803"/>
      <c r="L32" s="803"/>
      <c r="M32" s="803"/>
      <c r="N32" s="803"/>
      <c r="O32" s="803"/>
      <c r="P32" s="803"/>
      <c r="Q32" s="803"/>
      <c r="R32" s="803"/>
      <c r="S32" s="803"/>
      <c r="T32" s="803"/>
      <c r="U32" s="803"/>
      <c r="V32" s="803"/>
      <c r="W32" s="803"/>
      <c r="X32" s="803"/>
      <c r="Y32" s="803"/>
      <c r="Z32" s="803"/>
      <c r="AA32" s="803"/>
      <c r="AB32" s="803"/>
    </row>
    <row r="33" spans="1:28" s="371" customFormat="1" ht="15" customHeight="1" x14ac:dyDescent="0.2">
      <c r="A33" s="141" t="s">
        <v>796</v>
      </c>
      <c r="B33" s="542"/>
      <c r="C33" s="542"/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542"/>
      <c r="S33" s="542"/>
      <c r="T33" s="542"/>
      <c r="U33" s="542"/>
      <c r="V33" s="542"/>
      <c r="W33" s="542"/>
      <c r="X33" s="542"/>
      <c r="Y33" s="542"/>
      <c r="Z33" s="542"/>
      <c r="AA33" s="542"/>
      <c r="AB33" s="542"/>
    </row>
    <row r="34" spans="1:28" s="371" customFormat="1" ht="15" customHeight="1" x14ac:dyDescent="0.2">
      <c r="A34" s="35" t="s">
        <v>24</v>
      </c>
      <c r="B34" s="542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2"/>
      <c r="Z34" s="542"/>
      <c r="AA34" s="542"/>
      <c r="AB34" s="542"/>
    </row>
  </sheetData>
  <mergeCells count="14">
    <mergeCell ref="A31:AB32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M9 U9 Y9 Q9 B10:D29 E10:E16">
    <cfRule type="cellIs" dxfId="697" priority="24" operator="equal">
      <formula>0</formula>
    </cfRule>
  </conditionalFormatting>
  <conditionalFormatting sqref="B9:I9">
    <cfRule type="cellIs" dxfId="696" priority="21" operator="equal">
      <formula>0</formula>
    </cfRule>
  </conditionalFormatting>
  <conditionalFormatting sqref="E21">
    <cfRule type="cellIs" dxfId="695" priority="14" operator="equal">
      <formula>0</formula>
    </cfRule>
  </conditionalFormatting>
  <conditionalFormatting sqref="J9:L9">
    <cfRule type="cellIs" dxfId="694" priority="6" operator="equal">
      <formula>0</formula>
    </cfRule>
  </conditionalFormatting>
  <conditionalFormatting sqref="Z9:AB9">
    <cfRule type="cellIs" dxfId="693" priority="2" operator="equal">
      <formula>0</formula>
    </cfRule>
  </conditionalFormatting>
  <conditionalFormatting sqref="N9:P9">
    <cfRule type="cellIs" dxfId="692" priority="5" operator="equal">
      <formula>0</formula>
    </cfRule>
  </conditionalFormatting>
  <conditionalFormatting sqref="R9:T9">
    <cfRule type="cellIs" dxfId="691" priority="4" operator="equal">
      <formula>0</formula>
    </cfRule>
  </conditionalFormatting>
  <conditionalFormatting sqref="V9:X9">
    <cfRule type="cellIs" dxfId="690" priority="3" operator="equal">
      <formula>0</formula>
    </cfRule>
  </conditionalFormatting>
  <conditionalFormatting sqref="F10:AB29">
    <cfRule type="cellIs" dxfId="689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3" fitToHeight="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1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332" customWidth="1"/>
    <col min="2" max="4" width="6" style="532" customWidth="1"/>
    <col min="5" max="5" width="1.25" style="532" customWidth="1"/>
    <col min="6" max="8" width="5.25" style="532" customWidth="1"/>
    <col min="9" max="9" width="1.25" style="532" customWidth="1"/>
    <col min="10" max="12" width="5.25" style="532" customWidth="1"/>
    <col min="13" max="13" width="1.25" style="532" customWidth="1"/>
    <col min="14" max="16" width="5.25" style="532" customWidth="1"/>
    <col min="17" max="17" width="1.25" style="532" customWidth="1"/>
    <col min="18" max="20" width="5.25" style="532" customWidth="1"/>
    <col min="21" max="21" width="1.25" style="532" customWidth="1"/>
    <col min="22" max="24" width="5.25" style="532" customWidth="1"/>
    <col min="25" max="25" width="1.25" style="532" customWidth="1"/>
    <col min="26" max="28" width="5.25" style="532" customWidth="1"/>
    <col min="29" max="16384" width="11" style="289"/>
  </cols>
  <sheetData>
    <row r="1" spans="1:29" ht="15" customHeight="1" x14ac:dyDescent="0.25">
      <c r="A1" s="815" t="s">
        <v>922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5"/>
      <c r="Y1" s="815"/>
      <c r="Z1" s="815"/>
      <c r="AA1" s="815"/>
      <c r="AB1" s="815"/>
    </row>
    <row r="2" spans="1:29" ht="15" customHeight="1" x14ac:dyDescent="0.25">
      <c r="A2" s="816" t="s">
        <v>265</v>
      </c>
      <c r="B2" s="816"/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6"/>
      <c r="Z2" s="816"/>
      <c r="AA2" s="816"/>
      <c r="AB2" s="816"/>
      <c r="AC2" s="353" t="s">
        <v>612</v>
      </c>
    </row>
    <row r="3" spans="1:29" ht="15" x14ac:dyDescent="0.25">
      <c r="A3" s="816" t="s">
        <v>262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P3" s="816"/>
      <c r="Q3" s="816"/>
      <c r="R3" s="816"/>
      <c r="S3" s="816"/>
      <c r="T3" s="816"/>
      <c r="U3" s="816"/>
      <c r="V3" s="816"/>
      <c r="W3" s="816"/>
      <c r="X3" s="816"/>
      <c r="Y3" s="816"/>
      <c r="Z3" s="816"/>
      <c r="AA3" s="816"/>
      <c r="AB3" s="816"/>
    </row>
    <row r="4" spans="1:29" ht="15" x14ac:dyDescent="0.25">
      <c r="A4" s="816" t="s">
        <v>91</v>
      </c>
      <c r="B4" s="816"/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</row>
    <row r="5" spans="1:29" s="572" customFormat="1" ht="15" x14ac:dyDescent="0.25">
      <c r="A5" s="817" t="s">
        <v>210</v>
      </c>
      <c r="B5" s="817"/>
      <c r="C5" s="817"/>
      <c r="D5" s="817"/>
      <c r="E5" s="817"/>
      <c r="F5" s="817"/>
      <c r="G5" s="817"/>
      <c r="H5" s="817"/>
      <c r="I5" s="817"/>
      <c r="J5" s="817"/>
      <c r="K5" s="817"/>
      <c r="L5" s="817"/>
      <c r="M5" s="817"/>
      <c r="N5" s="817"/>
      <c r="O5" s="817"/>
      <c r="P5" s="817"/>
      <c r="Q5" s="817"/>
      <c r="R5" s="817"/>
      <c r="S5" s="817"/>
      <c r="T5" s="817"/>
      <c r="U5" s="817"/>
      <c r="V5" s="817"/>
      <c r="W5" s="817"/>
      <c r="X5" s="817"/>
      <c r="Y5" s="817"/>
      <c r="Z5" s="817"/>
      <c r="AA5" s="817"/>
      <c r="AB5" s="817"/>
    </row>
    <row r="6" spans="1:29" s="57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7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326" customFormat="1" x14ac:dyDescent="0.2">
      <c r="A8" s="290"/>
      <c r="B8" s="533"/>
      <c r="C8" s="533"/>
      <c r="D8" s="533"/>
      <c r="E8" s="533"/>
      <c r="F8" s="533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3"/>
      <c r="Y8" s="533"/>
      <c r="Z8" s="533"/>
      <c r="AA8" s="533"/>
      <c r="AB8" s="533"/>
    </row>
    <row r="9" spans="1:29" s="574" customFormat="1" x14ac:dyDescent="0.2">
      <c r="A9" s="291" t="s">
        <v>0</v>
      </c>
      <c r="B9" s="558">
        <f>SUM(B10:B29)</f>
        <v>214033</v>
      </c>
      <c r="C9" s="558">
        <f>SUM(C10:C29)</f>
        <v>108371</v>
      </c>
      <c r="D9" s="558">
        <f>SUM(D10:D29)</f>
        <v>105662</v>
      </c>
      <c r="E9" s="558"/>
      <c r="F9" s="558">
        <f>SUM(F10:F29)</f>
        <v>48263</v>
      </c>
      <c r="G9" s="558">
        <f>SUM(G10:G29)</f>
        <v>24470</v>
      </c>
      <c r="H9" s="558">
        <f>SUM(H10:H29)</f>
        <v>23793</v>
      </c>
      <c r="I9" s="558"/>
      <c r="J9" s="558">
        <f>SUM(J10:J29)</f>
        <v>48087</v>
      </c>
      <c r="K9" s="558">
        <f>SUM(K10:K29)</f>
        <v>24792</v>
      </c>
      <c r="L9" s="558">
        <f>SUM(L10:L29)</f>
        <v>23295</v>
      </c>
      <c r="M9" s="558"/>
      <c r="N9" s="558">
        <f>SUM(N10:N29)</f>
        <v>43112</v>
      </c>
      <c r="O9" s="558">
        <f>SUM(O10:O29)</f>
        <v>21704</v>
      </c>
      <c r="P9" s="558">
        <f>SUM(P10:P29)</f>
        <v>21408</v>
      </c>
      <c r="Q9" s="558"/>
      <c r="R9" s="558">
        <f>SUM(R10:R29)</f>
        <v>37283</v>
      </c>
      <c r="S9" s="558">
        <f>SUM(S10:S29)</f>
        <v>18888</v>
      </c>
      <c r="T9" s="558">
        <f>SUM(T10:T29)</f>
        <v>18395</v>
      </c>
      <c r="U9" s="558"/>
      <c r="V9" s="558">
        <f>SUM(V10:V29)</f>
        <v>36746</v>
      </c>
      <c r="W9" s="558">
        <f>SUM(W10:W29)</f>
        <v>18298</v>
      </c>
      <c r="X9" s="558">
        <f>SUM(X10:X29)</f>
        <v>18448</v>
      </c>
      <c r="Y9" s="558"/>
      <c r="Z9" s="558">
        <f>SUM(Z10:Z29)</f>
        <v>542</v>
      </c>
      <c r="AA9" s="558">
        <f>SUM(AA10:AA29)</f>
        <v>219</v>
      </c>
      <c r="AB9" s="558">
        <f>SUM(AB10:AB29)</f>
        <v>323</v>
      </c>
    </row>
    <row r="10" spans="1:29" x14ac:dyDescent="0.2">
      <c r="A10" s="327">
        <v>11</v>
      </c>
      <c r="B10" s="534">
        <f t="shared" ref="B10:C29" si="0">+F10+J10+N10+R10+V10+Z10</f>
        <v>203</v>
      </c>
      <c r="C10" s="534">
        <f t="shared" si="0"/>
        <v>78</v>
      </c>
      <c r="D10" s="534">
        <f t="shared" ref="D10:D29" si="1">+B10-C10</f>
        <v>125</v>
      </c>
      <c r="E10" s="523"/>
      <c r="F10" s="522">
        <v>203</v>
      </c>
      <c r="G10" s="522">
        <v>78</v>
      </c>
      <c r="H10" s="522">
        <v>125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327">
        <v>12</v>
      </c>
      <c r="B11" s="534">
        <f t="shared" si="0"/>
        <v>27430</v>
      </c>
      <c r="C11" s="534">
        <f t="shared" si="0"/>
        <v>13455</v>
      </c>
      <c r="D11" s="534">
        <f t="shared" si="1"/>
        <v>13975</v>
      </c>
      <c r="E11" s="541"/>
      <c r="F11" s="541">
        <v>27211</v>
      </c>
      <c r="G11" s="541">
        <v>13357</v>
      </c>
      <c r="H11" s="541">
        <v>13854</v>
      </c>
      <c r="I11" s="541"/>
      <c r="J11" s="541">
        <v>219</v>
      </c>
      <c r="K11" s="541">
        <v>98</v>
      </c>
      <c r="L11" s="541">
        <v>121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327">
        <v>13</v>
      </c>
      <c r="B12" s="534">
        <f t="shared" si="0"/>
        <v>40118</v>
      </c>
      <c r="C12" s="534">
        <f t="shared" si="0"/>
        <v>20209</v>
      </c>
      <c r="D12" s="534">
        <f t="shared" si="1"/>
        <v>19909</v>
      </c>
      <c r="E12" s="541"/>
      <c r="F12" s="522">
        <v>15060</v>
      </c>
      <c r="G12" s="522">
        <v>7844</v>
      </c>
      <c r="H12" s="522">
        <v>7216</v>
      </c>
      <c r="I12" s="541"/>
      <c r="J12" s="522">
        <v>24864</v>
      </c>
      <c r="K12" s="522">
        <v>12280</v>
      </c>
      <c r="L12" s="522">
        <v>12584</v>
      </c>
      <c r="M12" s="541"/>
      <c r="N12" s="522">
        <v>194</v>
      </c>
      <c r="O12" s="522">
        <v>85</v>
      </c>
      <c r="P12" s="522">
        <v>109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327">
        <v>14</v>
      </c>
      <c r="B13" s="534">
        <f t="shared" si="0"/>
        <v>40817</v>
      </c>
      <c r="C13" s="534">
        <f t="shared" si="0"/>
        <v>20474</v>
      </c>
      <c r="D13" s="534">
        <f t="shared" si="1"/>
        <v>20343</v>
      </c>
      <c r="E13" s="522"/>
      <c r="F13" s="522">
        <v>3391</v>
      </c>
      <c r="G13" s="522">
        <v>1972</v>
      </c>
      <c r="H13" s="522">
        <v>1419</v>
      </c>
      <c r="I13" s="522"/>
      <c r="J13" s="522">
        <v>15237</v>
      </c>
      <c r="K13" s="522">
        <v>7963</v>
      </c>
      <c r="L13" s="522">
        <v>7274</v>
      </c>
      <c r="M13" s="522"/>
      <c r="N13" s="522">
        <v>22055</v>
      </c>
      <c r="O13" s="522">
        <v>10485</v>
      </c>
      <c r="P13" s="522">
        <v>11570</v>
      </c>
      <c r="Q13" s="522"/>
      <c r="R13" s="522">
        <v>134</v>
      </c>
      <c r="S13" s="522">
        <v>54</v>
      </c>
      <c r="T13" s="522">
        <v>80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327">
        <v>15</v>
      </c>
      <c r="B14" s="534">
        <f t="shared" si="0"/>
        <v>36342</v>
      </c>
      <c r="C14" s="534">
        <f t="shared" si="0"/>
        <v>18505</v>
      </c>
      <c r="D14" s="534">
        <f t="shared" si="1"/>
        <v>17837</v>
      </c>
      <c r="E14" s="541"/>
      <c r="F14" s="541">
        <v>865</v>
      </c>
      <c r="G14" s="541">
        <v>502</v>
      </c>
      <c r="H14" s="541">
        <v>363</v>
      </c>
      <c r="I14" s="541"/>
      <c r="J14" s="541">
        <v>4486</v>
      </c>
      <c r="K14" s="541">
        <v>2679</v>
      </c>
      <c r="L14" s="541">
        <v>1807</v>
      </c>
      <c r="M14" s="541"/>
      <c r="N14" s="541">
        <v>13018</v>
      </c>
      <c r="O14" s="541">
        <v>6738</v>
      </c>
      <c r="P14" s="541">
        <v>6280</v>
      </c>
      <c r="Q14" s="541"/>
      <c r="R14" s="541">
        <v>17859</v>
      </c>
      <c r="S14" s="541">
        <v>8536</v>
      </c>
      <c r="T14" s="541">
        <v>9323</v>
      </c>
      <c r="U14" s="541"/>
      <c r="V14" s="541">
        <v>114</v>
      </c>
      <c r="W14" s="541">
        <v>50</v>
      </c>
      <c r="X14" s="541">
        <v>64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327">
        <v>16</v>
      </c>
      <c r="B15" s="534">
        <f t="shared" si="0"/>
        <v>33692</v>
      </c>
      <c r="C15" s="534">
        <f t="shared" si="0"/>
        <v>16993</v>
      </c>
      <c r="D15" s="534">
        <f t="shared" si="1"/>
        <v>16699</v>
      </c>
      <c r="E15" s="541"/>
      <c r="F15" s="541">
        <v>236</v>
      </c>
      <c r="G15" s="541">
        <v>135</v>
      </c>
      <c r="H15" s="541">
        <v>101</v>
      </c>
      <c r="I15" s="541"/>
      <c r="J15" s="541">
        <v>1304</v>
      </c>
      <c r="K15" s="541">
        <v>801</v>
      </c>
      <c r="L15" s="541">
        <v>503</v>
      </c>
      <c r="M15" s="541"/>
      <c r="N15" s="541">
        <v>4176</v>
      </c>
      <c r="O15" s="541">
        <v>2450</v>
      </c>
      <c r="P15" s="541">
        <v>1726</v>
      </c>
      <c r="Q15" s="541"/>
      <c r="R15" s="541">
        <v>11367</v>
      </c>
      <c r="S15" s="541">
        <v>5842</v>
      </c>
      <c r="T15" s="541">
        <v>5525</v>
      </c>
      <c r="U15" s="541"/>
      <c r="V15" s="541">
        <v>16605</v>
      </c>
      <c r="W15" s="541">
        <v>7765</v>
      </c>
      <c r="X15" s="541">
        <v>8840</v>
      </c>
      <c r="Y15" s="541"/>
      <c r="Z15" s="541">
        <v>4</v>
      </c>
      <c r="AA15" s="541">
        <v>0</v>
      </c>
      <c r="AB15" s="541">
        <v>4</v>
      </c>
    </row>
    <row r="16" spans="1:29" x14ac:dyDescent="0.2">
      <c r="A16" s="327">
        <v>17</v>
      </c>
      <c r="B16" s="534">
        <f t="shared" si="0"/>
        <v>17724</v>
      </c>
      <c r="C16" s="534">
        <f t="shared" si="0"/>
        <v>9488</v>
      </c>
      <c r="D16" s="534">
        <f t="shared" si="1"/>
        <v>8236</v>
      </c>
      <c r="E16" s="534"/>
      <c r="F16" s="522">
        <v>121</v>
      </c>
      <c r="G16" s="522">
        <v>63</v>
      </c>
      <c r="H16" s="522">
        <v>58</v>
      </c>
      <c r="I16" s="534"/>
      <c r="J16" s="522">
        <v>415</v>
      </c>
      <c r="K16" s="522">
        <v>252</v>
      </c>
      <c r="L16" s="522">
        <v>163</v>
      </c>
      <c r="M16" s="534"/>
      <c r="N16" s="522">
        <v>1514</v>
      </c>
      <c r="O16" s="522">
        <v>907</v>
      </c>
      <c r="P16" s="522">
        <v>607</v>
      </c>
      <c r="Q16" s="534"/>
      <c r="R16" s="522">
        <v>3903</v>
      </c>
      <c r="S16" s="522">
        <v>2285</v>
      </c>
      <c r="T16" s="522">
        <v>1618</v>
      </c>
      <c r="U16" s="534"/>
      <c r="V16" s="522">
        <v>11383</v>
      </c>
      <c r="W16" s="522">
        <v>5833</v>
      </c>
      <c r="X16" s="522">
        <v>5550</v>
      </c>
      <c r="Y16" s="534"/>
      <c r="Z16" s="522">
        <v>388</v>
      </c>
      <c r="AA16" s="522">
        <v>148</v>
      </c>
      <c r="AB16" s="522">
        <v>240</v>
      </c>
    </row>
    <row r="17" spans="1:28" x14ac:dyDescent="0.2">
      <c r="A17" s="327">
        <v>18</v>
      </c>
      <c r="B17" s="534">
        <f t="shared" si="0"/>
        <v>6635</v>
      </c>
      <c r="C17" s="534">
        <f t="shared" si="0"/>
        <v>3827</v>
      </c>
      <c r="D17" s="534">
        <f t="shared" si="1"/>
        <v>2808</v>
      </c>
      <c r="E17" s="534"/>
      <c r="F17" s="534">
        <v>78</v>
      </c>
      <c r="G17" s="534">
        <v>45</v>
      </c>
      <c r="H17" s="534">
        <v>33</v>
      </c>
      <c r="I17" s="534"/>
      <c r="J17" s="534">
        <v>240</v>
      </c>
      <c r="K17" s="534">
        <v>136</v>
      </c>
      <c r="L17" s="534">
        <v>104</v>
      </c>
      <c r="M17" s="534"/>
      <c r="N17" s="534">
        <v>510</v>
      </c>
      <c r="O17" s="534">
        <v>300</v>
      </c>
      <c r="P17" s="534">
        <v>210</v>
      </c>
      <c r="Q17" s="534"/>
      <c r="R17" s="534">
        <v>1334</v>
      </c>
      <c r="S17" s="534">
        <v>836</v>
      </c>
      <c r="T17" s="534">
        <v>498</v>
      </c>
      <c r="U17" s="534"/>
      <c r="V17" s="534">
        <v>4339</v>
      </c>
      <c r="W17" s="534">
        <v>2451</v>
      </c>
      <c r="X17" s="534">
        <v>1888</v>
      </c>
      <c r="Y17" s="534"/>
      <c r="Z17" s="534">
        <v>134</v>
      </c>
      <c r="AA17" s="534">
        <v>59</v>
      </c>
      <c r="AB17" s="534">
        <v>75</v>
      </c>
    </row>
    <row r="18" spans="1:28" x14ac:dyDescent="0.2">
      <c r="A18" s="327">
        <v>19</v>
      </c>
      <c r="B18" s="534">
        <f t="shared" si="0"/>
        <v>2623</v>
      </c>
      <c r="C18" s="534">
        <f t="shared" si="0"/>
        <v>1508</v>
      </c>
      <c r="D18" s="534">
        <f t="shared" si="1"/>
        <v>1115</v>
      </c>
      <c r="E18" s="534"/>
      <c r="F18" s="534">
        <v>98</v>
      </c>
      <c r="G18" s="534">
        <v>46</v>
      </c>
      <c r="H18" s="534">
        <v>52</v>
      </c>
      <c r="I18" s="534"/>
      <c r="J18" s="534">
        <v>158</v>
      </c>
      <c r="K18" s="534">
        <v>86</v>
      </c>
      <c r="L18" s="534">
        <v>72</v>
      </c>
      <c r="M18" s="534"/>
      <c r="N18" s="534">
        <v>303</v>
      </c>
      <c r="O18" s="534">
        <v>150</v>
      </c>
      <c r="P18" s="534">
        <v>153</v>
      </c>
      <c r="Q18" s="534"/>
      <c r="R18" s="534">
        <v>479</v>
      </c>
      <c r="S18" s="534">
        <v>289</v>
      </c>
      <c r="T18" s="534">
        <v>190</v>
      </c>
      <c r="U18" s="534"/>
      <c r="V18" s="534">
        <v>1573</v>
      </c>
      <c r="W18" s="534">
        <v>928</v>
      </c>
      <c r="X18" s="534">
        <v>645</v>
      </c>
      <c r="Y18" s="534"/>
      <c r="Z18" s="534">
        <v>12</v>
      </c>
      <c r="AA18" s="534">
        <v>9</v>
      </c>
      <c r="AB18" s="534">
        <v>3</v>
      </c>
    </row>
    <row r="19" spans="1:28" x14ac:dyDescent="0.2">
      <c r="A19" s="327">
        <v>20</v>
      </c>
      <c r="B19" s="534">
        <f t="shared" si="0"/>
        <v>1343</v>
      </c>
      <c r="C19" s="534">
        <f t="shared" si="0"/>
        <v>706</v>
      </c>
      <c r="D19" s="534">
        <f t="shared" si="1"/>
        <v>637</v>
      </c>
      <c r="E19" s="534"/>
      <c r="F19" s="534">
        <v>73</v>
      </c>
      <c r="G19" s="534">
        <v>35</v>
      </c>
      <c r="H19" s="534">
        <v>38</v>
      </c>
      <c r="I19" s="534"/>
      <c r="J19" s="534">
        <v>146</v>
      </c>
      <c r="K19" s="534">
        <v>72</v>
      </c>
      <c r="L19" s="534">
        <v>74</v>
      </c>
      <c r="M19" s="534"/>
      <c r="N19" s="534">
        <v>184</v>
      </c>
      <c r="O19" s="534">
        <v>88</v>
      </c>
      <c r="P19" s="534">
        <v>96</v>
      </c>
      <c r="Q19" s="534"/>
      <c r="R19" s="534">
        <v>287</v>
      </c>
      <c r="S19" s="534">
        <v>166</v>
      </c>
      <c r="T19" s="534">
        <v>121</v>
      </c>
      <c r="U19" s="534"/>
      <c r="V19" s="534">
        <v>649</v>
      </c>
      <c r="W19" s="534">
        <v>342</v>
      </c>
      <c r="X19" s="534">
        <v>307</v>
      </c>
      <c r="Y19" s="534"/>
      <c r="Z19" s="534">
        <v>4</v>
      </c>
      <c r="AA19" s="534">
        <v>3</v>
      </c>
      <c r="AB19" s="534">
        <v>1</v>
      </c>
    </row>
    <row r="20" spans="1:28" x14ac:dyDescent="0.2">
      <c r="A20" s="327">
        <v>21</v>
      </c>
      <c r="B20" s="534">
        <f t="shared" si="0"/>
        <v>920</v>
      </c>
      <c r="C20" s="534">
        <f t="shared" si="0"/>
        <v>477</v>
      </c>
      <c r="D20" s="534">
        <f t="shared" si="1"/>
        <v>443</v>
      </c>
      <c r="E20" s="534"/>
      <c r="F20" s="534">
        <v>81</v>
      </c>
      <c r="G20" s="534">
        <v>39</v>
      </c>
      <c r="H20" s="534">
        <v>42</v>
      </c>
      <c r="I20" s="534"/>
      <c r="J20" s="534">
        <v>114</v>
      </c>
      <c r="K20" s="534">
        <v>51</v>
      </c>
      <c r="L20" s="534">
        <v>63</v>
      </c>
      <c r="M20" s="534"/>
      <c r="N20" s="534">
        <v>154</v>
      </c>
      <c r="O20" s="534">
        <v>81</v>
      </c>
      <c r="P20" s="534">
        <v>73</v>
      </c>
      <c r="Q20" s="534"/>
      <c r="R20" s="534">
        <v>225</v>
      </c>
      <c r="S20" s="534">
        <v>122</v>
      </c>
      <c r="T20" s="534">
        <v>103</v>
      </c>
      <c r="U20" s="534"/>
      <c r="V20" s="534">
        <v>346</v>
      </c>
      <c r="W20" s="534">
        <v>184</v>
      </c>
      <c r="X20" s="534">
        <v>162</v>
      </c>
      <c r="Y20" s="534"/>
      <c r="Z20" s="534">
        <v>0</v>
      </c>
      <c r="AA20" s="534">
        <v>0</v>
      </c>
      <c r="AB20" s="534">
        <v>0</v>
      </c>
    </row>
    <row r="21" spans="1:28" x14ac:dyDescent="0.2">
      <c r="A21" s="327">
        <v>22</v>
      </c>
      <c r="B21" s="534">
        <f t="shared" si="0"/>
        <v>676</v>
      </c>
      <c r="C21" s="534">
        <f t="shared" si="0"/>
        <v>321</v>
      </c>
      <c r="D21" s="534">
        <f t="shared" si="1"/>
        <v>355</v>
      </c>
      <c r="E21" s="541"/>
      <c r="F21" s="522">
        <v>54</v>
      </c>
      <c r="G21" s="522">
        <v>21</v>
      </c>
      <c r="H21" s="522">
        <v>33</v>
      </c>
      <c r="I21" s="541"/>
      <c r="J21" s="522">
        <v>79</v>
      </c>
      <c r="K21" s="522">
        <v>38</v>
      </c>
      <c r="L21" s="522">
        <v>41</v>
      </c>
      <c r="M21" s="541"/>
      <c r="N21" s="522">
        <v>109</v>
      </c>
      <c r="O21" s="522">
        <v>57</v>
      </c>
      <c r="P21" s="522">
        <v>52</v>
      </c>
      <c r="Q21" s="541"/>
      <c r="R21" s="522">
        <v>173</v>
      </c>
      <c r="S21" s="522">
        <v>91</v>
      </c>
      <c r="T21" s="522">
        <v>82</v>
      </c>
      <c r="U21" s="541"/>
      <c r="V21" s="522">
        <v>261</v>
      </c>
      <c r="W21" s="522">
        <v>114</v>
      </c>
      <c r="X21" s="522">
        <v>147</v>
      </c>
      <c r="Y21" s="541"/>
      <c r="Z21" s="522">
        <v>0</v>
      </c>
      <c r="AA21" s="522">
        <v>0</v>
      </c>
      <c r="AB21" s="522">
        <v>0</v>
      </c>
    </row>
    <row r="22" spans="1:28" x14ac:dyDescent="0.2">
      <c r="A22" s="327">
        <v>23</v>
      </c>
      <c r="B22" s="534">
        <f t="shared" si="0"/>
        <v>629</v>
      </c>
      <c r="C22" s="534">
        <f t="shared" si="0"/>
        <v>308</v>
      </c>
      <c r="D22" s="534">
        <f t="shared" si="1"/>
        <v>321</v>
      </c>
      <c r="E22" s="534"/>
      <c r="F22" s="534">
        <v>73</v>
      </c>
      <c r="G22" s="534">
        <v>35</v>
      </c>
      <c r="H22" s="534">
        <v>38</v>
      </c>
      <c r="I22" s="534"/>
      <c r="J22" s="534">
        <v>82</v>
      </c>
      <c r="K22" s="534">
        <v>32</v>
      </c>
      <c r="L22" s="534">
        <v>50</v>
      </c>
      <c r="M22" s="534"/>
      <c r="N22" s="534">
        <v>106</v>
      </c>
      <c r="O22" s="534">
        <v>48</v>
      </c>
      <c r="P22" s="534">
        <v>58</v>
      </c>
      <c r="Q22" s="534"/>
      <c r="R22" s="534">
        <v>167</v>
      </c>
      <c r="S22" s="534">
        <v>90</v>
      </c>
      <c r="T22" s="534">
        <v>77</v>
      </c>
      <c r="U22" s="534"/>
      <c r="V22" s="534">
        <v>201</v>
      </c>
      <c r="W22" s="534">
        <v>103</v>
      </c>
      <c r="X22" s="534">
        <v>98</v>
      </c>
      <c r="Y22" s="534"/>
      <c r="Z22" s="534">
        <v>0</v>
      </c>
      <c r="AA22" s="534">
        <v>0</v>
      </c>
      <c r="AB22" s="534">
        <v>0</v>
      </c>
    </row>
    <row r="23" spans="1:28" x14ac:dyDescent="0.2">
      <c r="A23" s="327">
        <v>24</v>
      </c>
      <c r="B23" s="534">
        <f t="shared" si="0"/>
        <v>541</v>
      </c>
      <c r="C23" s="534">
        <f t="shared" si="0"/>
        <v>267</v>
      </c>
      <c r="D23" s="534">
        <f t="shared" si="1"/>
        <v>274</v>
      </c>
      <c r="E23" s="534"/>
      <c r="F23" s="534">
        <v>55</v>
      </c>
      <c r="G23" s="534">
        <v>25</v>
      </c>
      <c r="H23" s="534">
        <v>30</v>
      </c>
      <c r="I23" s="534"/>
      <c r="J23" s="534">
        <v>88</v>
      </c>
      <c r="K23" s="534">
        <v>47</v>
      </c>
      <c r="L23" s="534">
        <v>41</v>
      </c>
      <c r="M23" s="534"/>
      <c r="N23" s="534">
        <v>78</v>
      </c>
      <c r="O23" s="534">
        <v>38</v>
      </c>
      <c r="P23" s="534">
        <v>40</v>
      </c>
      <c r="Q23" s="534"/>
      <c r="R23" s="534">
        <v>138</v>
      </c>
      <c r="S23" s="534">
        <v>75</v>
      </c>
      <c r="T23" s="534">
        <v>63</v>
      </c>
      <c r="U23" s="534"/>
      <c r="V23" s="534">
        <v>182</v>
      </c>
      <c r="W23" s="534">
        <v>82</v>
      </c>
      <c r="X23" s="534">
        <v>100</v>
      </c>
      <c r="Y23" s="534"/>
      <c r="Z23" s="534">
        <v>0</v>
      </c>
      <c r="AA23" s="534">
        <v>0</v>
      </c>
      <c r="AB23" s="534">
        <v>0</v>
      </c>
    </row>
    <row r="24" spans="1:28" x14ac:dyDescent="0.2">
      <c r="A24" s="328" t="s">
        <v>236</v>
      </c>
      <c r="B24" s="534">
        <f t="shared" si="0"/>
        <v>1751</v>
      </c>
      <c r="C24" s="534">
        <f t="shared" si="0"/>
        <v>804</v>
      </c>
      <c r="D24" s="534">
        <f t="shared" si="1"/>
        <v>947</v>
      </c>
      <c r="E24" s="534"/>
      <c r="F24" s="534">
        <v>224</v>
      </c>
      <c r="G24" s="534">
        <v>103</v>
      </c>
      <c r="H24" s="534">
        <v>121</v>
      </c>
      <c r="I24" s="534"/>
      <c r="J24" s="534">
        <v>255</v>
      </c>
      <c r="K24" s="534">
        <v>113</v>
      </c>
      <c r="L24" s="534">
        <v>142</v>
      </c>
      <c r="M24" s="534"/>
      <c r="N24" s="534">
        <v>291</v>
      </c>
      <c r="O24" s="534">
        <v>132</v>
      </c>
      <c r="P24" s="534">
        <v>159</v>
      </c>
      <c r="Q24" s="534"/>
      <c r="R24" s="534">
        <v>482</v>
      </c>
      <c r="S24" s="534">
        <v>227</v>
      </c>
      <c r="T24" s="534">
        <v>255</v>
      </c>
      <c r="U24" s="534"/>
      <c r="V24" s="534">
        <v>499</v>
      </c>
      <c r="W24" s="534">
        <v>229</v>
      </c>
      <c r="X24" s="534">
        <v>270</v>
      </c>
      <c r="Y24" s="534"/>
      <c r="Z24" s="534">
        <v>0</v>
      </c>
      <c r="AA24" s="534">
        <v>0</v>
      </c>
      <c r="AB24" s="534">
        <v>0</v>
      </c>
    </row>
    <row r="25" spans="1:28" x14ac:dyDescent="0.2">
      <c r="A25" s="328" t="s">
        <v>237</v>
      </c>
      <c r="B25" s="534">
        <f t="shared" si="0"/>
        <v>1173</v>
      </c>
      <c r="C25" s="534">
        <f t="shared" si="0"/>
        <v>462</v>
      </c>
      <c r="D25" s="534">
        <f t="shared" si="1"/>
        <v>711</v>
      </c>
      <c r="E25" s="534"/>
      <c r="F25" s="534">
        <v>166</v>
      </c>
      <c r="G25" s="534">
        <v>68</v>
      </c>
      <c r="H25" s="534">
        <v>98</v>
      </c>
      <c r="I25" s="534"/>
      <c r="J25" s="534">
        <v>156</v>
      </c>
      <c r="K25" s="534">
        <v>64</v>
      </c>
      <c r="L25" s="534">
        <v>92</v>
      </c>
      <c r="M25" s="534"/>
      <c r="N25" s="534">
        <v>210</v>
      </c>
      <c r="O25" s="534">
        <v>80</v>
      </c>
      <c r="P25" s="534">
        <v>130</v>
      </c>
      <c r="Q25" s="534"/>
      <c r="R25" s="534">
        <v>352</v>
      </c>
      <c r="S25" s="534">
        <v>141</v>
      </c>
      <c r="T25" s="534">
        <v>211</v>
      </c>
      <c r="U25" s="534"/>
      <c r="V25" s="534">
        <v>289</v>
      </c>
      <c r="W25" s="534">
        <v>109</v>
      </c>
      <c r="X25" s="534">
        <v>180</v>
      </c>
      <c r="Y25" s="534"/>
      <c r="Z25" s="534">
        <v>0</v>
      </c>
      <c r="AA25" s="534">
        <v>0</v>
      </c>
      <c r="AB25" s="534">
        <v>0</v>
      </c>
    </row>
    <row r="26" spans="1:28" x14ac:dyDescent="0.2">
      <c r="A26" s="328" t="s">
        <v>238</v>
      </c>
      <c r="B26" s="534">
        <f t="shared" si="0"/>
        <v>754</v>
      </c>
      <c r="C26" s="534">
        <f t="shared" si="0"/>
        <v>265</v>
      </c>
      <c r="D26" s="534">
        <f t="shared" si="1"/>
        <v>489</v>
      </c>
      <c r="E26" s="534"/>
      <c r="F26" s="534">
        <v>146</v>
      </c>
      <c r="G26" s="534">
        <v>51</v>
      </c>
      <c r="H26" s="534">
        <v>95</v>
      </c>
      <c r="I26" s="534"/>
      <c r="J26" s="534">
        <v>117</v>
      </c>
      <c r="K26" s="534">
        <v>36</v>
      </c>
      <c r="L26" s="534">
        <v>81</v>
      </c>
      <c r="M26" s="534"/>
      <c r="N26" s="534">
        <v>102</v>
      </c>
      <c r="O26" s="534">
        <v>34</v>
      </c>
      <c r="P26" s="534">
        <v>68</v>
      </c>
      <c r="Q26" s="534"/>
      <c r="R26" s="534">
        <v>209</v>
      </c>
      <c r="S26" s="534">
        <v>76</v>
      </c>
      <c r="T26" s="534">
        <v>133</v>
      </c>
      <c r="U26" s="534"/>
      <c r="V26" s="534">
        <v>180</v>
      </c>
      <c r="W26" s="534">
        <v>68</v>
      </c>
      <c r="X26" s="534">
        <v>112</v>
      </c>
      <c r="Y26" s="534"/>
      <c r="Z26" s="534">
        <v>0</v>
      </c>
      <c r="AA26" s="534">
        <v>0</v>
      </c>
      <c r="AB26" s="534">
        <v>0</v>
      </c>
    </row>
    <row r="27" spans="1:28" x14ac:dyDescent="0.2">
      <c r="A27" s="328" t="s">
        <v>239</v>
      </c>
      <c r="B27" s="534">
        <f t="shared" si="0"/>
        <v>347</v>
      </c>
      <c r="C27" s="534">
        <f t="shared" si="0"/>
        <v>107</v>
      </c>
      <c r="D27" s="534">
        <f t="shared" si="1"/>
        <v>240</v>
      </c>
      <c r="E27" s="534"/>
      <c r="F27" s="534">
        <v>68</v>
      </c>
      <c r="G27" s="534">
        <v>26</v>
      </c>
      <c r="H27" s="534">
        <v>42</v>
      </c>
      <c r="I27" s="534"/>
      <c r="J27" s="534">
        <v>52</v>
      </c>
      <c r="K27" s="534">
        <v>14</v>
      </c>
      <c r="L27" s="534">
        <v>38</v>
      </c>
      <c r="M27" s="534"/>
      <c r="N27" s="534">
        <v>64</v>
      </c>
      <c r="O27" s="534">
        <v>16</v>
      </c>
      <c r="P27" s="534">
        <v>48</v>
      </c>
      <c r="Q27" s="534"/>
      <c r="R27" s="534">
        <v>90</v>
      </c>
      <c r="S27" s="534">
        <v>27</v>
      </c>
      <c r="T27" s="534">
        <v>63</v>
      </c>
      <c r="U27" s="534"/>
      <c r="V27" s="534">
        <v>73</v>
      </c>
      <c r="W27" s="534">
        <v>24</v>
      </c>
      <c r="X27" s="534">
        <v>49</v>
      </c>
      <c r="Y27" s="534"/>
      <c r="Z27" s="534">
        <v>0</v>
      </c>
      <c r="AA27" s="534">
        <v>0</v>
      </c>
      <c r="AB27" s="534">
        <v>0</v>
      </c>
    </row>
    <row r="28" spans="1:28" x14ac:dyDescent="0.2">
      <c r="A28" s="328" t="s">
        <v>240</v>
      </c>
      <c r="B28" s="534">
        <f t="shared" si="0"/>
        <v>184</v>
      </c>
      <c r="C28" s="534">
        <f t="shared" si="0"/>
        <v>64</v>
      </c>
      <c r="D28" s="534">
        <f t="shared" si="1"/>
        <v>120</v>
      </c>
      <c r="E28" s="534"/>
      <c r="F28" s="534">
        <v>30</v>
      </c>
      <c r="G28" s="534">
        <v>12</v>
      </c>
      <c r="H28" s="534">
        <v>18</v>
      </c>
      <c r="I28" s="534"/>
      <c r="J28" s="534">
        <v>45</v>
      </c>
      <c r="K28" s="534">
        <v>13</v>
      </c>
      <c r="L28" s="534">
        <v>32</v>
      </c>
      <c r="M28" s="534"/>
      <c r="N28" s="534">
        <v>27</v>
      </c>
      <c r="O28" s="534">
        <v>11</v>
      </c>
      <c r="P28" s="534">
        <v>16</v>
      </c>
      <c r="Q28" s="534"/>
      <c r="R28" s="534">
        <v>52</v>
      </c>
      <c r="S28" s="534">
        <v>21</v>
      </c>
      <c r="T28" s="534">
        <v>31</v>
      </c>
      <c r="U28" s="534"/>
      <c r="V28" s="534">
        <v>30</v>
      </c>
      <c r="W28" s="534">
        <v>7</v>
      </c>
      <c r="X28" s="534">
        <v>23</v>
      </c>
      <c r="Y28" s="534"/>
      <c r="Z28" s="534">
        <v>0</v>
      </c>
      <c r="AA28" s="534">
        <v>0</v>
      </c>
      <c r="AB28" s="534">
        <v>0</v>
      </c>
    </row>
    <row r="29" spans="1:28" ht="13.5" thickBot="1" x14ac:dyDescent="0.25">
      <c r="A29" s="329" t="s">
        <v>241</v>
      </c>
      <c r="B29" s="535">
        <f t="shared" si="0"/>
        <v>131</v>
      </c>
      <c r="C29" s="535">
        <f t="shared" si="0"/>
        <v>53</v>
      </c>
      <c r="D29" s="535">
        <f t="shared" si="1"/>
        <v>78</v>
      </c>
      <c r="E29" s="535"/>
      <c r="F29" s="535">
        <v>30</v>
      </c>
      <c r="G29" s="535">
        <v>13</v>
      </c>
      <c r="H29" s="535">
        <v>17</v>
      </c>
      <c r="I29" s="535"/>
      <c r="J29" s="535">
        <v>30</v>
      </c>
      <c r="K29" s="535">
        <v>17</v>
      </c>
      <c r="L29" s="535">
        <v>13</v>
      </c>
      <c r="M29" s="535"/>
      <c r="N29" s="535">
        <v>17</v>
      </c>
      <c r="O29" s="535">
        <v>4</v>
      </c>
      <c r="P29" s="535">
        <v>13</v>
      </c>
      <c r="Q29" s="535"/>
      <c r="R29" s="535">
        <v>32</v>
      </c>
      <c r="S29" s="535">
        <v>10</v>
      </c>
      <c r="T29" s="535">
        <v>22</v>
      </c>
      <c r="U29" s="535"/>
      <c r="V29" s="535">
        <v>22</v>
      </c>
      <c r="W29" s="535">
        <v>9</v>
      </c>
      <c r="X29" s="535">
        <v>13</v>
      </c>
      <c r="Y29" s="535"/>
      <c r="Z29" s="535">
        <v>0</v>
      </c>
      <c r="AA29" s="535">
        <v>0</v>
      </c>
      <c r="AB29" s="535">
        <v>0</v>
      </c>
    </row>
    <row r="30" spans="1:28" ht="15" customHeight="1" x14ac:dyDescent="0.2">
      <c r="A30" s="330" t="s">
        <v>267</v>
      </c>
    </row>
    <row r="31" spans="1:28" ht="15" customHeight="1" x14ac:dyDescent="0.2">
      <c r="A31" s="331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U11:AB11 E13:P16 E12 I12 M12 U13:AB16 U12 Y12 M9 U9 Y9 Q9 B10:D29 E10:Q11 R10:AB10">
    <cfRule type="cellIs" dxfId="688" priority="23" operator="equal">
      <formula>0</formula>
    </cfRule>
  </conditionalFormatting>
  <conditionalFormatting sqref="Q11:T11 Q16 Q13:T15 Q12">
    <cfRule type="cellIs" dxfId="687" priority="22" operator="equal">
      <formula>0</formula>
    </cfRule>
  </conditionalFormatting>
  <conditionalFormatting sqref="V12:X12">
    <cfRule type="cellIs" dxfId="686" priority="15" operator="equal">
      <formula>0</formula>
    </cfRule>
  </conditionalFormatting>
  <conditionalFormatting sqref="J12:L12">
    <cfRule type="cellIs" dxfId="685" priority="18" operator="equal">
      <formula>0</formula>
    </cfRule>
  </conditionalFormatting>
  <conditionalFormatting sqref="R16:T16">
    <cfRule type="cellIs" dxfId="684" priority="21" operator="equal">
      <formula>0</formula>
    </cfRule>
  </conditionalFormatting>
  <conditionalFormatting sqref="R12:T12">
    <cfRule type="cellIs" dxfId="683" priority="16" operator="equal">
      <formula>0</formula>
    </cfRule>
  </conditionalFormatting>
  <conditionalFormatting sqref="V21:X21">
    <cfRule type="cellIs" dxfId="682" priority="7" operator="equal">
      <formula>0</formula>
    </cfRule>
  </conditionalFormatting>
  <conditionalFormatting sqref="F21:H21">
    <cfRule type="cellIs" dxfId="681" priority="11" operator="equal">
      <formula>0</formula>
    </cfRule>
  </conditionalFormatting>
  <conditionalFormatting sqref="B9:I9">
    <cfRule type="cellIs" dxfId="680" priority="20" operator="equal">
      <formula>0</formula>
    </cfRule>
  </conditionalFormatting>
  <conditionalFormatting sqref="N12:P12">
    <cfRule type="cellIs" dxfId="679" priority="17" operator="equal">
      <formula>0</formula>
    </cfRule>
  </conditionalFormatting>
  <conditionalFormatting sqref="F12:H12">
    <cfRule type="cellIs" dxfId="678" priority="19" operator="equal">
      <formula>0</formula>
    </cfRule>
  </conditionalFormatting>
  <conditionalFormatting sqref="Z12:AB12">
    <cfRule type="cellIs" dxfId="677" priority="14" operator="equal">
      <formula>0</formula>
    </cfRule>
  </conditionalFormatting>
  <conditionalFormatting sqref="E21 I21 M21 U21 Y21">
    <cfRule type="cellIs" dxfId="676" priority="13" operator="equal">
      <formula>0</formula>
    </cfRule>
  </conditionalFormatting>
  <conditionalFormatting sqref="Q21">
    <cfRule type="cellIs" dxfId="675" priority="12" operator="equal">
      <formula>0</formula>
    </cfRule>
  </conditionalFormatting>
  <conditionalFormatting sqref="J21:L21">
    <cfRule type="cellIs" dxfId="674" priority="10" operator="equal">
      <formula>0</formula>
    </cfRule>
  </conditionalFormatting>
  <conditionalFormatting sqref="N21:P21">
    <cfRule type="cellIs" dxfId="673" priority="9" operator="equal">
      <formula>0</formula>
    </cfRule>
  </conditionalFormatting>
  <conditionalFormatting sqref="R21:T21">
    <cfRule type="cellIs" dxfId="672" priority="8" operator="equal">
      <formula>0</formula>
    </cfRule>
  </conditionalFormatting>
  <conditionalFormatting sqref="Z21:AB21">
    <cfRule type="cellIs" dxfId="671" priority="6" operator="equal">
      <formula>0</formula>
    </cfRule>
  </conditionalFormatting>
  <conditionalFormatting sqref="Z9:AB9">
    <cfRule type="cellIs" dxfId="670" priority="1" operator="equal">
      <formula>0</formula>
    </cfRule>
  </conditionalFormatting>
  <conditionalFormatting sqref="J9:L9">
    <cfRule type="cellIs" dxfId="669" priority="5" operator="equal">
      <formula>0</formula>
    </cfRule>
  </conditionalFormatting>
  <conditionalFormatting sqref="N9:P9">
    <cfRule type="cellIs" dxfId="668" priority="4" operator="equal">
      <formula>0</formula>
    </cfRule>
  </conditionalFormatting>
  <conditionalFormatting sqref="R9:T9">
    <cfRule type="cellIs" dxfId="667" priority="3" operator="equal">
      <formula>0</formula>
    </cfRule>
  </conditionalFormatting>
  <conditionalFormatting sqref="V9:X9">
    <cfRule type="cellIs" dxfId="666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0" fitToHeight="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1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921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265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s="501" customFormat="1" ht="15" x14ac:dyDescent="0.25">
      <c r="A5" s="814" t="s">
        <v>210</v>
      </c>
      <c r="B5" s="814"/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35480</v>
      </c>
      <c r="C9" s="554">
        <f>SUM(C10:C29)</f>
        <v>17537</v>
      </c>
      <c r="D9" s="554">
        <f>SUM(D10:D29)</f>
        <v>17943</v>
      </c>
      <c r="E9" s="554"/>
      <c r="F9" s="558">
        <f>SUM(F10:F29)</f>
        <v>7466</v>
      </c>
      <c r="G9" s="558">
        <f>SUM(G10:G29)</f>
        <v>3708</v>
      </c>
      <c r="H9" s="558">
        <f>SUM(H10:H29)</f>
        <v>3758</v>
      </c>
      <c r="I9" s="558"/>
      <c r="J9" s="558">
        <f>SUM(J10:J29)</f>
        <v>7177</v>
      </c>
      <c r="K9" s="558">
        <f>SUM(K10:K29)</f>
        <v>3565</v>
      </c>
      <c r="L9" s="558">
        <f>SUM(L10:L29)</f>
        <v>3612</v>
      </c>
      <c r="M9" s="558"/>
      <c r="N9" s="558">
        <f>SUM(N10:N29)</f>
        <v>7049</v>
      </c>
      <c r="O9" s="558">
        <f>SUM(O10:O29)</f>
        <v>3503</v>
      </c>
      <c r="P9" s="558">
        <f>SUM(P10:P29)</f>
        <v>3546</v>
      </c>
      <c r="Q9" s="558"/>
      <c r="R9" s="558">
        <f>SUM(R10:R29)</f>
        <v>6578</v>
      </c>
      <c r="S9" s="558">
        <f>SUM(S10:S29)</f>
        <v>3256</v>
      </c>
      <c r="T9" s="558">
        <f>SUM(T10:T29)</f>
        <v>3322</v>
      </c>
      <c r="U9" s="558"/>
      <c r="V9" s="558">
        <f>SUM(V10:V29)</f>
        <v>6674</v>
      </c>
      <c r="W9" s="558">
        <f>SUM(W10:W29)</f>
        <v>3262</v>
      </c>
      <c r="X9" s="558">
        <f>SUM(X10:X29)</f>
        <v>3412</v>
      </c>
      <c r="Y9" s="558"/>
      <c r="Z9" s="558">
        <f>SUM(Z10:Z29)</f>
        <v>536</v>
      </c>
      <c r="AA9" s="558">
        <f>SUM(AA10:AA29)</f>
        <v>243</v>
      </c>
      <c r="AB9" s="558">
        <f>SUM(AB10:AB29)</f>
        <v>293</v>
      </c>
      <c r="AC9" s="574"/>
    </row>
    <row r="10" spans="1:29" x14ac:dyDescent="0.2">
      <c r="A10" s="188">
        <v>11</v>
      </c>
      <c r="B10" s="524">
        <f t="shared" ref="B10:C29" si="0">+F10+J10+N10+R10+V10+Z10</f>
        <v>25</v>
      </c>
      <c r="C10" s="524">
        <f t="shared" si="0"/>
        <v>11</v>
      </c>
      <c r="D10" s="524">
        <f t="shared" ref="D10:D29" si="1">+B10-C10</f>
        <v>14</v>
      </c>
      <c r="E10" s="516"/>
      <c r="F10" s="522">
        <v>25</v>
      </c>
      <c r="G10" s="522">
        <v>11</v>
      </c>
      <c r="H10" s="522">
        <v>14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  <c r="AC10" s="289"/>
    </row>
    <row r="11" spans="1:29" x14ac:dyDescent="0.2">
      <c r="A11" s="188">
        <v>12</v>
      </c>
      <c r="B11" s="524">
        <f t="shared" si="0"/>
        <v>4861</v>
      </c>
      <c r="C11" s="524">
        <f t="shared" si="0"/>
        <v>2352</v>
      </c>
      <c r="D11" s="524">
        <f t="shared" si="1"/>
        <v>2509</v>
      </c>
      <c r="E11" s="538"/>
      <c r="F11" s="541">
        <v>4837</v>
      </c>
      <c r="G11" s="541">
        <v>2347</v>
      </c>
      <c r="H11" s="541">
        <v>2490</v>
      </c>
      <c r="I11" s="541"/>
      <c r="J11" s="541">
        <v>24</v>
      </c>
      <c r="K11" s="541">
        <v>5</v>
      </c>
      <c r="L11" s="541">
        <v>19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  <c r="AC11" s="289"/>
    </row>
    <row r="12" spans="1:29" x14ac:dyDescent="0.2">
      <c r="A12" s="188">
        <v>13</v>
      </c>
      <c r="B12" s="524">
        <f t="shared" si="0"/>
        <v>7090</v>
      </c>
      <c r="C12" s="524">
        <f t="shared" si="0"/>
        <v>3463</v>
      </c>
      <c r="D12" s="524">
        <f t="shared" si="1"/>
        <v>3627</v>
      </c>
      <c r="E12" s="538"/>
      <c r="F12" s="522">
        <v>2436</v>
      </c>
      <c r="G12" s="522">
        <v>1246</v>
      </c>
      <c r="H12" s="522">
        <v>1190</v>
      </c>
      <c r="I12" s="541"/>
      <c r="J12" s="522">
        <v>4640</v>
      </c>
      <c r="K12" s="522">
        <v>2211</v>
      </c>
      <c r="L12" s="522">
        <v>2429</v>
      </c>
      <c r="M12" s="541"/>
      <c r="N12" s="522">
        <v>14</v>
      </c>
      <c r="O12" s="522">
        <v>6</v>
      </c>
      <c r="P12" s="522">
        <v>8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  <c r="AC12" s="289"/>
    </row>
    <row r="13" spans="1:29" x14ac:dyDescent="0.2">
      <c r="A13" s="188">
        <v>14</v>
      </c>
      <c r="B13" s="524">
        <f t="shared" si="0"/>
        <v>7005</v>
      </c>
      <c r="C13" s="524">
        <f t="shared" si="0"/>
        <v>3530</v>
      </c>
      <c r="D13" s="524">
        <f t="shared" si="1"/>
        <v>3475</v>
      </c>
      <c r="E13" s="537"/>
      <c r="F13" s="522">
        <v>122</v>
      </c>
      <c r="G13" s="522">
        <v>81</v>
      </c>
      <c r="H13" s="522">
        <v>41</v>
      </c>
      <c r="I13" s="522"/>
      <c r="J13" s="522">
        <v>2292</v>
      </c>
      <c r="K13" s="522">
        <v>1219</v>
      </c>
      <c r="L13" s="522">
        <v>1073</v>
      </c>
      <c r="M13" s="522"/>
      <c r="N13" s="522">
        <v>4561</v>
      </c>
      <c r="O13" s="522">
        <v>2222</v>
      </c>
      <c r="P13" s="522">
        <v>2339</v>
      </c>
      <c r="Q13" s="522"/>
      <c r="R13" s="522">
        <v>30</v>
      </c>
      <c r="S13" s="522">
        <v>8</v>
      </c>
      <c r="T13" s="522">
        <v>22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  <c r="AC13" s="289"/>
    </row>
    <row r="14" spans="1:29" x14ac:dyDescent="0.2">
      <c r="A14" s="188">
        <v>15</v>
      </c>
      <c r="B14" s="524">
        <f t="shared" si="0"/>
        <v>6667</v>
      </c>
      <c r="C14" s="524">
        <f t="shared" si="0"/>
        <v>3279</v>
      </c>
      <c r="D14" s="524">
        <f t="shared" si="1"/>
        <v>3388</v>
      </c>
      <c r="E14" s="538"/>
      <c r="F14" s="541">
        <v>23</v>
      </c>
      <c r="G14" s="541">
        <v>16</v>
      </c>
      <c r="H14" s="541">
        <v>7</v>
      </c>
      <c r="I14" s="541"/>
      <c r="J14" s="541">
        <v>174</v>
      </c>
      <c r="K14" s="541">
        <v>105</v>
      </c>
      <c r="L14" s="541">
        <v>69</v>
      </c>
      <c r="M14" s="541"/>
      <c r="N14" s="541">
        <v>2253</v>
      </c>
      <c r="O14" s="541">
        <v>1148</v>
      </c>
      <c r="P14" s="541">
        <v>1105</v>
      </c>
      <c r="Q14" s="541"/>
      <c r="R14" s="541">
        <v>4176</v>
      </c>
      <c r="S14" s="541">
        <v>1998</v>
      </c>
      <c r="T14" s="541">
        <v>2178</v>
      </c>
      <c r="U14" s="541"/>
      <c r="V14" s="541">
        <v>41</v>
      </c>
      <c r="W14" s="541">
        <v>12</v>
      </c>
      <c r="X14" s="541">
        <v>29</v>
      </c>
      <c r="Y14" s="541"/>
      <c r="Z14" s="541">
        <v>0</v>
      </c>
      <c r="AA14" s="541">
        <v>0</v>
      </c>
      <c r="AB14" s="541">
        <v>0</v>
      </c>
      <c r="AC14" s="289"/>
    </row>
    <row r="15" spans="1:29" x14ac:dyDescent="0.2">
      <c r="A15" s="188">
        <v>16</v>
      </c>
      <c r="B15" s="524">
        <f t="shared" si="0"/>
        <v>6338</v>
      </c>
      <c r="C15" s="524">
        <f t="shared" si="0"/>
        <v>3085</v>
      </c>
      <c r="D15" s="524">
        <f t="shared" si="1"/>
        <v>3253</v>
      </c>
      <c r="E15" s="538"/>
      <c r="F15" s="541">
        <v>7</v>
      </c>
      <c r="G15" s="541">
        <v>3</v>
      </c>
      <c r="H15" s="541">
        <v>4</v>
      </c>
      <c r="I15" s="541"/>
      <c r="J15" s="541">
        <v>26</v>
      </c>
      <c r="K15" s="541">
        <v>15</v>
      </c>
      <c r="L15" s="541">
        <v>11</v>
      </c>
      <c r="M15" s="541"/>
      <c r="N15" s="541">
        <v>173</v>
      </c>
      <c r="O15" s="541">
        <v>98</v>
      </c>
      <c r="P15" s="541">
        <v>75</v>
      </c>
      <c r="Q15" s="541"/>
      <c r="R15" s="541">
        <v>2089</v>
      </c>
      <c r="S15" s="541">
        <v>1083</v>
      </c>
      <c r="T15" s="541">
        <v>1006</v>
      </c>
      <c r="U15" s="541"/>
      <c r="V15" s="541">
        <v>4042</v>
      </c>
      <c r="W15" s="541">
        <v>1886</v>
      </c>
      <c r="X15" s="541">
        <v>2156</v>
      </c>
      <c r="Y15" s="541"/>
      <c r="Z15" s="541">
        <v>1</v>
      </c>
      <c r="AA15" s="541">
        <v>0</v>
      </c>
      <c r="AB15" s="541">
        <v>1</v>
      </c>
      <c r="AC15" s="289"/>
    </row>
    <row r="16" spans="1:29" x14ac:dyDescent="0.2">
      <c r="A16" s="188">
        <v>17</v>
      </c>
      <c r="B16" s="524">
        <f t="shared" si="0"/>
        <v>2635</v>
      </c>
      <c r="C16" s="524">
        <f t="shared" si="0"/>
        <v>1385</v>
      </c>
      <c r="D16" s="524">
        <f t="shared" si="1"/>
        <v>1250</v>
      </c>
      <c r="E16" s="524"/>
      <c r="F16" s="522">
        <v>6</v>
      </c>
      <c r="G16" s="522">
        <v>1</v>
      </c>
      <c r="H16" s="522">
        <v>5</v>
      </c>
      <c r="I16" s="534"/>
      <c r="J16" s="522">
        <v>9</v>
      </c>
      <c r="K16" s="522">
        <v>5</v>
      </c>
      <c r="L16" s="522">
        <v>4</v>
      </c>
      <c r="M16" s="534"/>
      <c r="N16" s="522">
        <v>25</v>
      </c>
      <c r="O16" s="522">
        <v>18</v>
      </c>
      <c r="P16" s="522">
        <v>7</v>
      </c>
      <c r="Q16" s="534"/>
      <c r="R16" s="522">
        <v>203</v>
      </c>
      <c r="S16" s="522">
        <v>124</v>
      </c>
      <c r="T16" s="522">
        <v>79</v>
      </c>
      <c r="U16" s="534"/>
      <c r="V16" s="522">
        <v>2214</v>
      </c>
      <c r="W16" s="522">
        <v>1152</v>
      </c>
      <c r="X16" s="522">
        <v>1062</v>
      </c>
      <c r="Y16" s="534"/>
      <c r="Z16" s="522">
        <v>178</v>
      </c>
      <c r="AA16" s="522">
        <v>85</v>
      </c>
      <c r="AB16" s="522">
        <v>93</v>
      </c>
      <c r="AC16" s="289"/>
    </row>
    <row r="17" spans="1:29" x14ac:dyDescent="0.2">
      <c r="A17" s="188">
        <v>18</v>
      </c>
      <c r="B17" s="524">
        <f t="shared" si="0"/>
        <v>627</v>
      </c>
      <c r="C17" s="524">
        <f t="shared" si="0"/>
        <v>317</v>
      </c>
      <c r="D17" s="524">
        <f t="shared" si="1"/>
        <v>310</v>
      </c>
      <c r="E17" s="524"/>
      <c r="F17" s="534">
        <v>3</v>
      </c>
      <c r="G17" s="534">
        <v>1</v>
      </c>
      <c r="H17" s="534">
        <v>2</v>
      </c>
      <c r="I17" s="534"/>
      <c r="J17" s="534">
        <v>2</v>
      </c>
      <c r="K17" s="534">
        <v>1</v>
      </c>
      <c r="L17" s="534">
        <v>1</v>
      </c>
      <c r="M17" s="534"/>
      <c r="N17" s="534">
        <v>9</v>
      </c>
      <c r="O17" s="534">
        <v>6</v>
      </c>
      <c r="P17" s="534">
        <v>3</v>
      </c>
      <c r="Q17" s="534"/>
      <c r="R17" s="534">
        <v>33</v>
      </c>
      <c r="S17" s="534">
        <v>20</v>
      </c>
      <c r="T17" s="534">
        <v>13</v>
      </c>
      <c r="U17" s="534"/>
      <c r="V17" s="534">
        <v>279</v>
      </c>
      <c r="W17" s="534">
        <v>158</v>
      </c>
      <c r="X17" s="534">
        <v>121</v>
      </c>
      <c r="Y17" s="534"/>
      <c r="Z17" s="534">
        <v>301</v>
      </c>
      <c r="AA17" s="534">
        <v>131</v>
      </c>
      <c r="AB17" s="534">
        <v>170</v>
      </c>
      <c r="AC17" s="289"/>
    </row>
    <row r="18" spans="1:29" x14ac:dyDescent="0.2">
      <c r="A18" s="188">
        <v>19</v>
      </c>
      <c r="B18" s="524">
        <f t="shared" si="0"/>
        <v>107</v>
      </c>
      <c r="C18" s="524">
        <f t="shared" si="0"/>
        <v>55</v>
      </c>
      <c r="D18" s="524">
        <f t="shared" si="1"/>
        <v>52</v>
      </c>
      <c r="E18" s="524"/>
      <c r="F18" s="534">
        <v>0</v>
      </c>
      <c r="G18" s="534">
        <v>0</v>
      </c>
      <c r="H18" s="534">
        <v>0</v>
      </c>
      <c r="I18" s="534"/>
      <c r="J18" s="534">
        <v>3</v>
      </c>
      <c r="K18" s="534">
        <v>2</v>
      </c>
      <c r="L18" s="534">
        <v>1</v>
      </c>
      <c r="M18" s="534"/>
      <c r="N18" s="534">
        <v>3</v>
      </c>
      <c r="O18" s="534">
        <v>1</v>
      </c>
      <c r="P18" s="534">
        <v>2</v>
      </c>
      <c r="Q18" s="534"/>
      <c r="R18" s="534">
        <v>8</v>
      </c>
      <c r="S18" s="534">
        <v>4</v>
      </c>
      <c r="T18" s="534">
        <v>4</v>
      </c>
      <c r="U18" s="534"/>
      <c r="V18" s="534">
        <v>42</v>
      </c>
      <c r="W18" s="534">
        <v>24</v>
      </c>
      <c r="X18" s="534">
        <v>18</v>
      </c>
      <c r="Y18" s="534"/>
      <c r="Z18" s="534">
        <v>51</v>
      </c>
      <c r="AA18" s="534">
        <v>24</v>
      </c>
      <c r="AB18" s="534">
        <v>27</v>
      </c>
      <c r="AC18" s="289"/>
    </row>
    <row r="19" spans="1:29" x14ac:dyDescent="0.2">
      <c r="A19" s="188">
        <v>20</v>
      </c>
      <c r="B19" s="524">
        <f t="shared" si="0"/>
        <v>29</v>
      </c>
      <c r="C19" s="524">
        <f t="shared" si="0"/>
        <v>16</v>
      </c>
      <c r="D19" s="524">
        <f t="shared" si="1"/>
        <v>13</v>
      </c>
      <c r="E19" s="524"/>
      <c r="F19" s="534">
        <v>1</v>
      </c>
      <c r="G19" s="534">
        <v>0</v>
      </c>
      <c r="H19" s="534">
        <v>1</v>
      </c>
      <c r="I19" s="534"/>
      <c r="J19" s="534">
        <v>0</v>
      </c>
      <c r="K19" s="534">
        <v>0</v>
      </c>
      <c r="L19" s="534">
        <v>0</v>
      </c>
      <c r="M19" s="534"/>
      <c r="N19" s="534">
        <v>3</v>
      </c>
      <c r="O19" s="534">
        <v>0</v>
      </c>
      <c r="P19" s="534">
        <v>3</v>
      </c>
      <c r="Q19" s="534"/>
      <c r="R19" s="534">
        <v>4</v>
      </c>
      <c r="S19" s="534">
        <v>3</v>
      </c>
      <c r="T19" s="534">
        <v>1</v>
      </c>
      <c r="U19" s="534"/>
      <c r="V19" s="534">
        <v>16</v>
      </c>
      <c r="W19" s="534">
        <v>10</v>
      </c>
      <c r="X19" s="534">
        <v>6</v>
      </c>
      <c r="Y19" s="534"/>
      <c r="Z19" s="534">
        <v>5</v>
      </c>
      <c r="AA19" s="534">
        <v>3</v>
      </c>
      <c r="AB19" s="534">
        <v>2</v>
      </c>
      <c r="AC19" s="289"/>
    </row>
    <row r="20" spans="1:29" x14ac:dyDescent="0.2">
      <c r="A20" s="188">
        <v>21</v>
      </c>
      <c r="B20" s="524">
        <f t="shared" si="0"/>
        <v>13</v>
      </c>
      <c r="C20" s="524">
        <f t="shared" si="0"/>
        <v>6</v>
      </c>
      <c r="D20" s="524">
        <f t="shared" si="1"/>
        <v>7</v>
      </c>
      <c r="E20" s="524"/>
      <c r="F20" s="534">
        <v>1</v>
      </c>
      <c r="G20" s="534">
        <v>0</v>
      </c>
      <c r="H20" s="534">
        <v>1</v>
      </c>
      <c r="I20" s="534"/>
      <c r="J20" s="534">
        <v>1</v>
      </c>
      <c r="K20" s="534">
        <v>0</v>
      </c>
      <c r="L20" s="534">
        <v>1</v>
      </c>
      <c r="M20" s="534"/>
      <c r="N20" s="534">
        <v>0</v>
      </c>
      <c r="O20" s="534">
        <v>0</v>
      </c>
      <c r="P20" s="534">
        <v>0</v>
      </c>
      <c r="Q20" s="534"/>
      <c r="R20" s="534">
        <v>4</v>
      </c>
      <c r="S20" s="534">
        <v>2</v>
      </c>
      <c r="T20" s="534">
        <v>2</v>
      </c>
      <c r="U20" s="534"/>
      <c r="V20" s="534">
        <v>7</v>
      </c>
      <c r="W20" s="534">
        <v>4</v>
      </c>
      <c r="X20" s="534">
        <v>3</v>
      </c>
      <c r="Y20" s="534"/>
      <c r="Z20" s="534">
        <v>0</v>
      </c>
      <c r="AA20" s="534">
        <v>0</v>
      </c>
      <c r="AB20" s="534">
        <v>0</v>
      </c>
      <c r="AC20" s="289"/>
    </row>
    <row r="21" spans="1:29" x14ac:dyDescent="0.2">
      <c r="A21" s="188">
        <v>22</v>
      </c>
      <c r="B21" s="524">
        <f t="shared" si="0"/>
        <v>8</v>
      </c>
      <c r="C21" s="524">
        <f t="shared" si="0"/>
        <v>4</v>
      </c>
      <c r="D21" s="524">
        <f t="shared" si="1"/>
        <v>4</v>
      </c>
      <c r="E21" s="538"/>
      <c r="F21" s="522">
        <v>0</v>
      </c>
      <c r="G21" s="522">
        <v>0</v>
      </c>
      <c r="H21" s="522">
        <v>0</v>
      </c>
      <c r="I21" s="541"/>
      <c r="J21" s="522">
        <v>1</v>
      </c>
      <c r="K21" s="522">
        <v>0</v>
      </c>
      <c r="L21" s="522">
        <v>1</v>
      </c>
      <c r="M21" s="541"/>
      <c r="N21" s="522">
        <v>2</v>
      </c>
      <c r="O21" s="522">
        <v>1</v>
      </c>
      <c r="P21" s="522">
        <v>1</v>
      </c>
      <c r="Q21" s="541"/>
      <c r="R21" s="522">
        <v>1</v>
      </c>
      <c r="S21" s="522">
        <v>1</v>
      </c>
      <c r="T21" s="522">
        <v>0</v>
      </c>
      <c r="U21" s="541"/>
      <c r="V21" s="522">
        <v>4</v>
      </c>
      <c r="W21" s="522">
        <v>2</v>
      </c>
      <c r="X21" s="522">
        <v>2</v>
      </c>
      <c r="Y21" s="541"/>
      <c r="Z21" s="522">
        <v>0</v>
      </c>
      <c r="AA21" s="522">
        <v>0</v>
      </c>
      <c r="AB21" s="522">
        <v>0</v>
      </c>
      <c r="AC21" s="289"/>
    </row>
    <row r="22" spans="1:29" x14ac:dyDescent="0.2">
      <c r="A22" s="188">
        <v>23</v>
      </c>
      <c r="B22" s="524">
        <f t="shared" si="0"/>
        <v>9</v>
      </c>
      <c r="C22" s="524">
        <f t="shared" si="0"/>
        <v>4</v>
      </c>
      <c r="D22" s="524">
        <f t="shared" si="1"/>
        <v>5</v>
      </c>
      <c r="E22" s="524"/>
      <c r="F22" s="534">
        <v>1</v>
      </c>
      <c r="G22" s="534">
        <v>0</v>
      </c>
      <c r="H22" s="534">
        <v>1</v>
      </c>
      <c r="I22" s="534"/>
      <c r="J22" s="534">
        <v>0</v>
      </c>
      <c r="K22" s="534">
        <v>0</v>
      </c>
      <c r="L22" s="534">
        <v>0</v>
      </c>
      <c r="M22" s="534"/>
      <c r="N22" s="534">
        <v>1</v>
      </c>
      <c r="O22" s="534">
        <v>1</v>
      </c>
      <c r="P22" s="534">
        <v>0</v>
      </c>
      <c r="Q22" s="534"/>
      <c r="R22" s="534">
        <v>3</v>
      </c>
      <c r="S22" s="534">
        <v>0</v>
      </c>
      <c r="T22" s="534">
        <v>3</v>
      </c>
      <c r="U22" s="534"/>
      <c r="V22" s="534">
        <v>4</v>
      </c>
      <c r="W22" s="534">
        <v>3</v>
      </c>
      <c r="X22" s="534">
        <v>1</v>
      </c>
      <c r="Y22" s="534"/>
      <c r="Z22" s="534">
        <v>0</v>
      </c>
      <c r="AA22" s="534">
        <v>0</v>
      </c>
      <c r="AB22" s="534">
        <v>0</v>
      </c>
      <c r="AC22" s="289"/>
    </row>
    <row r="23" spans="1:29" x14ac:dyDescent="0.2">
      <c r="A23" s="188">
        <v>24</v>
      </c>
      <c r="B23" s="524">
        <f t="shared" si="0"/>
        <v>5</v>
      </c>
      <c r="C23" s="524">
        <f t="shared" si="0"/>
        <v>2</v>
      </c>
      <c r="D23" s="524">
        <f t="shared" si="1"/>
        <v>3</v>
      </c>
      <c r="E23" s="524"/>
      <c r="F23" s="534">
        <v>0</v>
      </c>
      <c r="G23" s="534">
        <v>0</v>
      </c>
      <c r="H23" s="534">
        <v>0</v>
      </c>
      <c r="I23" s="534"/>
      <c r="J23" s="534">
        <v>0</v>
      </c>
      <c r="K23" s="534">
        <v>0</v>
      </c>
      <c r="L23" s="534">
        <v>0</v>
      </c>
      <c r="M23" s="534"/>
      <c r="N23" s="534">
        <v>1</v>
      </c>
      <c r="O23" s="534">
        <v>0</v>
      </c>
      <c r="P23" s="534">
        <v>1</v>
      </c>
      <c r="Q23" s="534"/>
      <c r="R23" s="534">
        <v>1</v>
      </c>
      <c r="S23" s="534">
        <v>1</v>
      </c>
      <c r="T23" s="534">
        <v>0</v>
      </c>
      <c r="U23" s="534"/>
      <c r="V23" s="534">
        <v>3</v>
      </c>
      <c r="W23" s="534">
        <v>1</v>
      </c>
      <c r="X23" s="534">
        <v>2</v>
      </c>
      <c r="Y23" s="534"/>
      <c r="Z23" s="534">
        <v>0</v>
      </c>
      <c r="AA23" s="534">
        <v>0</v>
      </c>
      <c r="AB23" s="534">
        <v>0</v>
      </c>
      <c r="AC23" s="289"/>
    </row>
    <row r="24" spans="1:29" x14ac:dyDescent="0.2">
      <c r="A24" s="165" t="s">
        <v>236</v>
      </c>
      <c r="B24" s="524">
        <f t="shared" si="0"/>
        <v>22</v>
      </c>
      <c r="C24" s="524">
        <f t="shared" si="0"/>
        <v>12</v>
      </c>
      <c r="D24" s="524">
        <f t="shared" si="1"/>
        <v>10</v>
      </c>
      <c r="E24" s="524"/>
      <c r="F24" s="534">
        <v>2</v>
      </c>
      <c r="G24" s="534">
        <v>1</v>
      </c>
      <c r="H24" s="534">
        <v>1</v>
      </c>
      <c r="I24" s="534"/>
      <c r="J24" s="534">
        <v>3</v>
      </c>
      <c r="K24" s="534">
        <v>2</v>
      </c>
      <c r="L24" s="534">
        <v>1</v>
      </c>
      <c r="M24" s="534"/>
      <c r="N24" s="534">
        <v>1</v>
      </c>
      <c r="O24" s="534">
        <v>0</v>
      </c>
      <c r="P24" s="534">
        <v>1</v>
      </c>
      <c r="Q24" s="534"/>
      <c r="R24" s="534">
        <v>8</v>
      </c>
      <c r="S24" s="534">
        <v>5</v>
      </c>
      <c r="T24" s="534">
        <v>3</v>
      </c>
      <c r="U24" s="534"/>
      <c r="V24" s="534">
        <v>8</v>
      </c>
      <c r="W24" s="534">
        <v>4</v>
      </c>
      <c r="X24" s="534">
        <v>4</v>
      </c>
      <c r="Y24" s="534"/>
      <c r="Z24" s="534">
        <v>0</v>
      </c>
      <c r="AA24" s="534">
        <v>0</v>
      </c>
      <c r="AB24" s="534">
        <v>0</v>
      </c>
      <c r="AC24" s="289"/>
    </row>
    <row r="25" spans="1:29" x14ac:dyDescent="0.2">
      <c r="A25" s="165" t="s">
        <v>237</v>
      </c>
      <c r="B25" s="524">
        <f t="shared" si="0"/>
        <v>13</v>
      </c>
      <c r="C25" s="524">
        <f t="shared" si="0"/>
        <v>4</v>
      </c>
      <c r="D25" s="524">
        <f t="shared" si="1"/>
        <v>9</v>
      </c>
      <c r="E25" s="524"/>
      <c r="F25" s="534">
        <v>0</v>
      </c>
      <c r="G25" s="534">
        <v>0</v>
      </c>
      <c r="H25" s="534">
        <v>0</v>
      </c>
      <c r="I25" s="534"/>
      <c r="J25" s="534">
        <v>1</v>
      </c>
      <c r="K25" s="534">
        <v>0</v>
      </c>
      <c r="L25" s="534">
        <v>1</v>
      </c>
      <c r="M25" s="534"/>
      <c r="N25" s="534">
        <v>1</v>
      </c>
      <c r="O25" s="534">
        <v>1</v>
      </c>
      <c r="P25" s="534">
        <v>0</v>
      </c>
      <c r="Q25" s="534"/>
      <c r="R25" s="534">
        <v>6</v>
      </c>
      <c r="S25" s="534">
        <v>1</v>
      </c>
      <c r="T25" s="534">
        <v>5</v>
      </c>
      <c r="U25" s="534"/>
      <c r="V25" s="534">
        <v>5</v>
      </c>
      <c r="W25" s="534">
        <v>2</v>
      </c>
      <c r="X25" s="534">
        <v>3</v>
      </c>
      <c r="Y25" s="534"/>
      <c r="Z25" s="534">
        <v>0</v>
      </c>
      <c r="AA25" s="534">
        <v>0</v>
      </c>
      <c r="AB25" s="534">
        <v>0</v>
      </c>
      <c r="AC25" s="289"/>
    </row>
    <row r="26" spans="1:29" x14ac:dyDescent="0.2">
      <c r="A26" s="165" t="s">
        <v>238</v>
      </c>
      <c r="B26" s="524">
        <f t="shared" si="0"/>
        <v>10</v>
      </c>
      <c r="C26" s="524">
        <f t="shared" si="0"/>
        <v>3</v>
      </c>
      <c r="D26" s="524">
        <f t="shared" si="1"/>
        <v>7</v>
      </c>
      <c r="E26" s="524"/>
      <c r="F26" s="534">
        <v>0</v>
      </c>
      <c r="G26" s="534">
        <v>0</v>
      </c>
      <c r="H26" s="534">
        <v>0</v>
      </c>
      <c r="I26" s="534"/>
      <c r="J26" s="534">
        <v>1</v>
      </c>
      <c r="K26" s="534">
        <v>0</v>
      </c>
      <c r="L26" s="534">
        <v>1</v>
      </c>
      <c r="M26" s="534"/>
      <c r="N26" s="534">
        <v>1</v>
      </c>
      <c r="O26" s="534">
        <v>0</v>
      </c>
      <c r="P26" s="534">
        <v>1</v>
      </c>
      <c r="Q26" s="534"/>
      <c r="R26" s="534">
        <v>2</v>
      </c>
      <c r="S26" s="534">
        <v>1</v>
      </c>
      <c r="T26" s="534">
        <v>1</v>
      </c>
      <c r="U26" s="534"/>
      <c r="V26" s="534">
        <v>6</v>
      </c>
      <c r="W26" s="534">
        <v>2</v>
      </c>
      <c r="X26" s="534">
        <v>4</v>
      </c>
      <c r="Y26" s="534"/>
      <c r="Z26" s="534">
        <v>0</v>
      </c>
      <c r="AA26" s="534">
        <v>0</v>
      </c>
      <c r="AB26" s="534">
        <v>0</v>
      </c>
      <c r="AC26" s="289"/>
    </row>
    <row r="27" spans="1:29" x14ac:dyDescent="0.2">
      <c r="A27" s="165" t="s">
        <v>239</v>
      </c>
      <c r="B27" s="524">
        <f t="shared" si="0"/>
        <v>8</v>
      </c>
      <c r="C27" s="524">
        <f t="shared" si="0"/>
        <v>4</v>
      </c>
      <c r="D27" s="524">
        <f t="shared" si="1"/>
        <v>4</v>
      </c>
      <c r="E27" s="524"/>
      <c r="F27" s="534">
        <v>2</v>
      </c>
      <c r="G27" s="534">
        <v>1</v>
      </c>
      <c r="H27" s="534">
        <v>1</v>
      </c>
      <c r="I27" s="534"/>
      <c r="J27" s="534">
        <v>0</v>
      </c>
      <c r="K27" s="534">
        <v>0</v>
      </c>
      <c r="L27" s="534">
        <v>0</v>
      </c>
      <c r="M27" s="534"/>
      <c r="N27" s="534">
        <v>1</v>
      </c>
      <c r="O27" s="534">
        <v>1</v>
      </c>
      <c r="P27" s="534">
        <v>0</v>
      </c>
      <c r="Q27" s="534"/>
      <c r="R27" s="534">
        <v>4</v>
      </c>
      <c r="S27" s="534">
        <v>1</v>
      </c>
      <c r="T27" s="534">
        <v>3</v>
      </c>
      <c r="U27" s="534"/>
      <c r="V27" s="534">
        <v>1</v>
      </c>
      <c r="W27" s="534">
        <v>1</v>
      </c>
      <c r="X27" s="534">
        <v>0</v>
      </c>
      <c r="Y27" s="534"/>
      <c r="Z27" s="534">
        <v>0</v>
      </c>
      <c r="AA27" s="534">
        <v>0</v>
      </c>
      <c r="AB27" s="534">
        <v>0</v>
      </c>
      <c r="AC27" s="289"/>
    </row>
    <row r="28" spans="1:29" x14ac:dyDescent="0.2">
      <c r="A28" s="165" t="s">
        <v>240</v>
      </c>
      <c r="B28" s="524">
        <f t="shared" si="0"/>
        <v>4</v>
      </c>
      <c r="C28" s="524">
        <f t="shared" si="0"/>
        <v>2</v>
      </c>
      <c r="D28" s="524">
        <f t="shared" si="1"/>
        <v>2</v>
      </c>
      <c r="E28" s="524"/>
      <c r="F28" s="534">
        <v>0</v>
      </c>
      <c r="G28" s="534">
        <v>0</v>
      </c>
      <c r="H28" s="534">
        <v>0</v>
      </c>
      <c r="I28" s="534"/>
      <c r="J28" s="534">
        <v>0</v>
      </c>
      <c r="K28" s="534">
        <v>0</v>
      </c>
      <c r="L28" s="534">
        <v>0</v>
      </c>
      <c r="M28" s="534"/>
      <c r="N28" s="534">
        <v>0</v>
      </c>
      <c r="O28" s="534">
        <v>0</v>
      </c>
      <c r="P28" s="534">
        <v>0</v>
      </c>
      <c r="Q28" s="534"/>
      <c r="R28" s="534">
        <v>4</v>
      </c>
      <c r="S28" s="534">
        <v>2</v>
      </c>
      <c r="T28" s="534">
        <v>2</v>
      </c>
      <c r="U28" s="534"/>
      <c r="V28" s="534">
        <v>0</v>
      </c>
      <c r="W28" s="534">
        <v>0</v>
      </c>
      <c r="X28" s="534">
        <v>0</v>
      </c>
      <c r="Y28" s="534"/>
      <c r="Z28" s="534">
        <v>0</v>
      </c>
      <c r="AA28" s="534">
        <v>0</v>
      </c>
      <c r="AB28" s="534">
        <v>0</v>
      </c>
      <c r="AC28" s="289"/>
    </row>
    <row r="29" spans="1:29" ht="13.5" thickBot="1" x14ac:dyDescent="0.25">
      <c r="A29" s="166" t="s">
        <v>241</v>
      </c>
      <c r="B29" s="520">
        <f t="shared" si="0"/>
        <v>4</v>
      </c>
      <c r="C29" s="520">
        <f t="shared" si="0"/>
        <v>3</v>
      </c>
      <c r="D29" s="520">
        <f t="shared" si="1"/>
        <v>1</v>
      </c>
      <c r="E29" s="520"/>
      <c r="F29" s="535">
        <v>0</v>
      </c>
      <c r="G29" s="535">
        <v>0</v>
      </c>
      <c r="H29" s="535">
        <v>0</v>
      </c>
      <c r="I29" s="535"/>
      <c r="J29" s="535">
        <v>0</v>
      </c>
      <c r="K29" s="535">
        <v>0</v>
      </c>
      <c r="L29" s="535">
        <v>0</v>
      </c>
      <c r="M29" s="535"/>
      <c r="N29" s="535">
        <v>0</v>
      </c>
      <c r="O29" s="535">
        <v>0</v>
      </c>
      <c r="P29" s="535">
        <v>0</v>
      </c>
      <c r="Q29" s="535"/>
      <c r="R29" s="535">
        <v>2</v>
      </c>
      <c r="S29" s="535">
        <v>2</v>
      </c>
      <c r="T29" s="535">
        <v>0</v>
      </c>
      <c r="U29" s="535"/>
      <c r="V29" s="535">
        <v>2</v>
      </c>
      <c r="W29" s="535">
        <v>1</v>
      </c>
      <c r="X29" s="535">
        <v>1</v>
      </c>
      <c r="Y29" s="535"/>
      <c r="Z29" s="535">
        <v>0</v>
      </c>
      <c r="AA29" s="535">
        <v>0</v>
      </c>
      <c r="AB29" s="535">
        <v>0</v>
      </c>
      <c r="AC29" s="289"/>
    </row>
    <row r="30" spans="1:29" ht="15" customHeight="1" x14ac:dyDescent="0.2">
      <c r="A30" s="141" t="s">
        <v>267</v>
      </c>
    </row>
    <row r="31" spans="1:29" ht="15" customHeight="1" x14ac:dyDescent="0.2">
      <c r="A31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665" priority="23" operator="equal">
      <formula>0</formula>
    </cfRule>
  </conditionalFormatting>
  <conditionalFormatting sqref="B9:I9">
    <cfRule type="cellIs" dxfId="664" priority="20" operator="equal">
      <formula>0</formula>
    </cfRule>
  </conditionalFormatting>
  <conditionalFormatting sqref="Z9:AB9">
    <cfRule type="cellIs" dxfId="663" priority="1" operator="equal">
      <formula>0</formula>
    </cfRule>
  </conditionalFormatting>
  <conditionalFormatting sqref="J9:L9">
    <cfRule type="cellIs" dxfId="662" priority="5" operator="equal">
      <formula>0</formula>
    </cfRule>
  </conditionalFormatting>
  <conditionalFormatting sqref="N9:P9">
    <cfRule type="cellIs" dxfId="661" priority="4" operator="equal">
      <formula>0</formula>
    </cfRule>
  </conditionalFormatting>
  <conditionalFormatting sqref="R9:T9">
    <cfRule type="cellIs" dxfId="660" priority="3" operator="equal">
      <formula>0</formula>
    </cfRule>
  </conditionalFormatting>
  <conditionalFormatting sqref="V9:X9">
    <cfRule type="cellIs" dxfId="659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617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2"/>
  <sheetViews>
    <sheetView showGridLines="0" zoomScaleNormal="100" zoomScaleSheetLayoutView="100" workbookViewId="0">
      <selection sqref="A1:AB1"/>
    </sheetView>
  </sheetViews>
  <sheetFormatPr baseColWidth="10" defaultColWidth="11" defaultRowHeight="12.75" x14ac:dyDescent="0.2"/>
  <cols>
    <col min="1" max="1" width="16.25" style="168" customWidth="1"/>
    <col min="2" max="2" width="6.625" style="517" customWidth="1"/>
    <col min="3" max="4" width="6.375" style="517" customWidth="1"/>
    <col min="5" max="5" width="1.25" style="517" customWidth="1"/>
    <col min="6" max="6" width="5.75" style="517" customWidth="1"/>
    <col min="7" max="8" width="5.25" style="517" customWidth="1"/>
    <col min="9" max="9" width="1.25" style="517" customWidth="1"/>
    <col min="10" max="10" width="5.75" style="517" customWidth="1"/>
    <col min="11" max="12" width="5.25" style="517" customWidth="1"/>
    <col min="13" max="13" width="1.25" style="517" customWidth="1"/>
    <col min="14" max="14" width="5.75" style="517" customWidth="1"/>
    <col min="15" max="16" width="5.25" style="517" customWidth="1"/>
    <col min="17" max="17" width="1.25" style="517" customWidth="1"/>
    <col min="18" max="18" width="5.75" style="517" customWidth="1"/>
    <col min="19" max="20" width="5.25" style="517" customWidth="1"/>
    <col min="21" max="21" width="1.25" style="517" customWidth="1"/>
    <col min="22" max="22" width="5.75" style="517" customWidth="1"/>
    <col min="23" max="24" width="5.25" style="517" customWidth="1"/>
    <col min="25" max="25" width="1.25" style="517" customWidth="1"/>
    <col min="26" max="26" width="5.75" style="517" customWidth="1"/>
    <col min="27" max="28" width="5.25" style="517" customWidth="1"/>
    <col min="29" max="16384" width="11" style="134"/>
  </cols>
  <sheetData>
    <row r="1" spans="1:29" ht="15" customHeight="1" x14ac:dyDescent="0.25">
      <c r="A1" s="796" t="s">
        <v>920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</row>
    <row r="5" spans="1:29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597</v>
      </c>
      <c r="G5" s="795"/>
      <c r="H5" s="795"/>
      <c r="I5" s="511"/>
      <c r="J5" s="795" t="s">
        <v>598</v>
      </c>
      <c r="K5" s="795"/>
      <c r="L5" s="795"/>
      <c r="M5" s="511"/>
      <c r="N5" s="795" t="s">
        <v>599</v>
      </c>
      <c r="O5" s="795"/>
      <c r="P5" s="795"/>
      <c r="Q5" s="511"/>
      <c r="R5" s="795" t="s">
        <v>600</v>
      </c>
      <c r="S5" s="795"/>
      <c r="T5" s="795"/>
      <c r="U5" s="511"/>
      <c r="V5" s="795" t="s">
        <v>601</v>
      </c>
      <c r="W5" s="795"/>
      <c r="X5" s="795"/>
      <c r="Y5" s="511"/>
      <c r="Z5" s="795" t="s">
        <v>602</v>
      </c>
      <c r="AA5" s="795"/>
      <c r="AB5" s="795"/>
    </row>
    <row r="6" spans="1:29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514"/>
      <c r="R6" s="513" t="s">
        <v>0</v>
      </c>
      <c r="S6" s="513" t="s">
        <v>15</v>
      </c>
      <c r="T6" s="513" t="s">
        <v>16</v>
      </c>
      <c r="U6" s="514"/>
      <c r="V6" s="513" t="s">
        <v>0</v>
      </c>
      <c r="W6" s="513" t="s">
        <v>15</v>
      </c>
      <c r="X6" s="513" t="s">
        <v>16</v>
      </c>
      <c r="Y6" s="514"/>
      <c r="Z6" s="513" t="s">
        <v>0</v>
      </c>
      <c r="AA6" s="513" t="s">
        <v>15</v>
      </c>
      <c r="AB6" s="513" t="s">
        <v>16</v>
      </c>
    </row>
    <row r="7" spans="1:29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</row>
    <row r="8" spans="1:29" s="555" customFormat="1" x14ac:dyDescent="0.2">
      <c r="A8" s="173" t="s">
        <v>0</v>
      </c>
      <c r="B8" s="554">
        <f>SUM(B9:B11)</f>
        <v>104817</v>
      </c>
      <c r="C8" s="554">
        <f t="shared" ref="C8:D8" si="0">SUM(C9:C11)</f>
        <v>52630</v>
      </c>
      <c r="D8" s="554">
        <f t="shared" si="0"/>
        <v>52187</v>
      </c>
      <c r="E8" s="554"/>
      <c r="F8" s="554">
        <f>SUM(F9:F11)</f>
        <v>18299</v>
      </c>
      <c r="G8" s="554">
        <f t="shared" ref="G8:H8" si="1">SUM(G9:G11)</f>
        <v>9401</v>
      </c>
      <c r="H8" s="554">
        <f t="shared" si="1"/>
        <v>8898</v>
      </c>
      <c r="I8" s="554"/>
      <c r="J8" s="554">
        <f t="shared" ref="J8:L8" si="2">SUM(J9:J11)</f>
        <v>18335</v>
      </c>
      <c r="K8" s="554">
        <f t="shared" si="2"/>
        <v>9452</v>
      </c>
      <c r="L8" s="554">
        <f t="shared" si="2"/>
        <v>8883</v>
      </c>
      <c r="M8" s="554"/>
      <c r="N8" s="554">
        <f t="shared" ref="N8:P8" si="3">SUM(N9:N11)</f>
        <v>16792</v>
      </c>
      <c r="O8" s="554">
        <f t="shared" si="3"/>
        <v>8557</v>
      </c>
      <c r="P8" s="554">
        <f t="shared" si="3"/>
        <v>8235</v>
      </c>
      <c r="Q8" s="554"/>
      <c r="R8" s="554">
        <f t="shared" ref="R8:T8" si="4">SUM(R9:R11)</f>
        <v>19549</v>
      </c>
      <c r="S8" s="554">
        <f t="shared" si="4"/>
        <v>9677</v>
      </c>
      <c r="T8" s="554">
        <f t="shared" si="4"/>
        <v>9872</v>
      </c>
      <c r="U8" s="554"/>
      <c r="V8" s="554">
        <f t="shared" ref="V8:X8" si="5">SUM(V9:V11)</f>
        <v>17066</v>
      </c>
      <c r="W8" s="554">
        <f t="shared" si="5"/>
        <v>8447</v>
      </c>
      <c r="X8" s="554">
        <f t="shared" si="5"/>
        <v>8619</v>
      </c>
      <c r="Y8" s="554"/>
      <c r="Z8" s="554">
        <f t="shared" ref="Z8:AA8" si="6">SUM(Z9:Z11)</f>
        <v>14776</v>
      </c>
      <c r="AA8" s="554">
        <f t="shared" si="6"/>
        <v>7096</v>
      </c>
      <c r="AB8" s="554">
        <f>SUM(AB9:AB11)</f>
        <v>7680</v>
      </c>
    </row>
    <row r="9" spans="1:29" x14ac:dyDescent="0.2">
      <c r="A9" s="184" t="s">
        <v>1</v>
      </c>
      <c r="B9" s="517">
        <f>+F9+J9+N9+R9+V9+Z9</f>
        <v>101390</v>
      </c>
      <c r="C9" s="517">
        <f>+G9+K9+O9+S9+W9+AA9</f>
        <v>50536</v>
      </c>
      <c r="D9" s="517">
        <f>+B9-C9</f>
        <v>50854</v>
      </c>
      <c r="E9" s="516"/>
      <c r="F9" s="516">
        <f>+F14+F19</f>
        <v>17802</v>
      </c>
      <c r="G9" s="516">
        <f t="shared" ref="G9:H9" si="7">+G14+G19</f>
        <v>9083</v>
      </c>
      <c r="H9" s="516">
        <f t="shared" si="7"/>
        <v>8719</v>
      </c>
      <c r="I9" s="516"/>
      <c r="J9" s="516">
        <f>+J14+J19</f>
        <v>17888</v>
      </c>
      <c r="K9" s="516">
        <f t="shared" ref="K9:L9" si="8">+K14+K19</f>
        <v>9158</v>
      </c>
      <c r="L9" s="516">
        <f t="shared" si="8"/>
        <v>8730</v>
      </c>
      <c r="M9" s="516"/>
      <c r="N9" s="516">
        <f>+N14+N19</f>
        <v>16336</v>
      </c>
      <c r="O9" s="516">
        <f t="shared" ref="O9:P9" si="9">+O14+O19</f>
        <v>8252</v>
      </c>
      <c r="P9" s="516">
        <f t="shared" si="9"/>
        <v>8084</v>
      </c>
      <c r="Q9" s="516"/>
      <c r="R9" s="516">
        <f>+R14+R19</f>
        <v>18748</v>
      </c>
      <c r="S9" s="516">
        <f t="shared" ref="S9:T9" si="10">+S14+S19</f>
        <v>9212</v>
      </c>
      <c r="T9" s="516">
        <f t="shared" si="10"/>
        <v>9536</v>
      </c>
      <c r="U9" s="516"/>
      <c r="V9" s="516">
        <f>+V14+V19</f>
        <v>16425</v>
      </c>
      <c r="W9" s="516">
        <f t="shared" ref="W9:X9" si="11">+W14+W19</f>
        <v>8061</v>
      </c>
      <c r="X9" s="516">
        <f t="shared" si="11"/>
        <v>8364</v>
      </c>
      <c r="Y9" s="516"/>
      <c r="Z9" s="516">
        <f>+Z14+Z19</f>
        <v>14191</v>
      </c>
      <c r="AA9" s="516">
        <f t="shared" ref="AA9:AB9" si="12">+AA14+AA19</f>
        <v>6770</v>
      </c>
      <c r="AB9" s="516">
        <f t="shared" si="12"/>
        <v>7421</v>
      </c>
    </row>
    <row r="10" spans="1:29" x14ac:dyDescent="0.2">
      <c r="A10" s="184" t="s">
        <v>2</v>
      </c>
      <c r="B10" s="517">
        <f t="shared" ref="B10:C11" si="13">+F10+J10+N10+R10+V10+Z10</f>
        <v>820</v>
      </c>
      <c r="C10" s="517">
        <f t="shared" si="13"/>
        <v>469</v>
      </c>
      <c r="D10" s="517">
        <f t="shared" ref="D10:D11" si="14">+B10-C10</f>
        <v>351</v>
      </c>
      <c r="E10" s="516"/>
      <c r="F10" s="516">
        <f>+F15</f>
        <v>158</v>
      </c>
      <c r="G10" s="516">
        <f t="shared" ref="G10:H10" si="15">+G15</f>
        <v>96</v>
      </c>
      <c r="H10" s="516">
        <f t="shared" si="15"/>
        <v>62</v>
      </c>
      <c r="I10" s="516"/>
      <c r="J10" s="516">
        <f>+J15</f>
        <v>122</v>
      </c>
      <c r="K10" s="516">
        <f t="shared" ref="K10:L10" si="16">+K15</f>
        <v>60</v>
      </c>
      <c r="L10" s="516">
        <f t="shared" si="16"/>
        <v>62</v>
      </c>
      <c r="M10" s="516"/>
      <c r="N10" s="516">
        <f>+N15</f>
        <v>149</v>
      </c>
      <c r="O10" s="516">
        <f t="shared" ref="O10:P10" si="17">+O15</f>
        <v>89</v>
      </c>
      <c r="P10" s="516">
        <f t="shared" si="17"/>
        <v>60</v>
      </c>
      <c r="Q10" s="516"/>
      <c r="R10" s="516">
        <f>+R15</f>
        <v>149</v>
      </c>
      <c r="S10" s="516">
        <f t="shared" ref="S10:T10" si="18">+S15</f>
        <v>78</v>
      </c>
      <c r="T10" s="516">
        <f t="shared" si="18"/>
        <v>71</v>
      </c>
      <c r="U10" s="516"/>
      <c r="V10" s="516">
        <f>+V15</f>
        <v>110</v>
      </c>
      <c r="W10" s="516">
        <f t="shared" ref="W10:X10" si="19">+W15</f>
        <v>65</v>
      </c>
      <c r="X10" s="516">
        <f t="shared" si="19"/>
        <v>45</v>
      </c>
      <c r="Y10" s="516"/>
      <c r="Z10" s="516">
        <f>+Z15</f>
        <v>132</v>
      </c>
      <c r="AA10" s="516">
        <f t="shared" ref="AA10:AB10" si="20">+AA15</f>
        <v>81</v>
      </c>
      <c r="AB10" s="516">
        <f t="shared" si="20"/>
        <v>51</v>
      </c>
    </row>
    <row r="11" spans="1:29" x14ac:dyDescent="0.2">
      <c r="A11" s="184" t="s">
        <v>211</v>
      </c>
      <c r="B11" s="517">
        <f t="shared" si="13"/>
        <v>2607</v>
      </c>
      <c r="C11" s="517">
        <f t="shared" si="13"/>
        <v>1625</v>
      </c>
      <c r="D11" s="517">
        <f t="shared" si="14"/>
        <v>982</v>
      </c>
      <c r="E11" s="516"/>
      <c r="F11" s="516">
        <f>+F16</f>
        <v>339</v>
      </c>
      <c r="G11" s="516">
        <f t="shared" ref="G11:H11" si="21">+G16</f>
        <v>222</v>
      </c>
      <c r="H11" s="516">
        <f t="shared" si="21"/>
        <v>117</v>
      </c>
      <c r="I11" s="516"/>
      <c r="J11" s="516">
        <f>+J16</f>
        <v>325</v>
      </c>
      <c r="K11" s="516">
        <f t="shared" ref="K11:L11" si="22">+K16</f>
        <v>234</v>
      </c>
      <c r="L11" s="516">
        <f t="shared" si="22"/>
        <v>91</v>
      </c>
      <c r="M11" s="516"/>
      <c r="N11" s="516">
        <f>+N16</f>
        <v>307</v>
      </c>
      <c r="O11" s="516">
        <f t="shared" ref="O11:P11" si="23">+O16</f>
        <v>216</v>
      </c>
      <c r="P11" s="516">
        <f t="shared" si="23"/>
        <v>91</v>
      </c>
      <c r="Q11" s="516"/>
      <c r="R11" s="516">
        <f>+R16</f>
        <v>652</v>
      </c>
      <c r="S11" s="516">
        <f t="shared" ref="S11:T11" si="24">+S16</f>
        <v>387</v>
      </c>
      <c r="T11" s="516">
        <f t="shared" si="24"/>
        <v>265</v>
      </c>
      <c r="U11" s="516"/>
      <c r="V11" s="516">
        <f>+V16</f>
        <v>531</v>
      </c>
      <c r="W11" s="516">
        <f t="shared" ref="W11:X11" si="25">+W16</f>
        <v>321</v>
      </c>
      <c r="X11" s="516">
        <f t="shared" si="25"/>
        <v>210</v>
      </c>
      <c r="Y11" s="516"/>
      <c r="Z11" s="516">
        <f>+Z16</f>
        <v>453</v>
      </c>
      <c r="AA11" s="516">
        <f t="shared" ref="AA11:AB11" si="26">+AA16</f>
        <v>245</v>
      </c>
      <c r="AB11" s="516">
        <f t="shared" si="26"/>
        <v>208</v>
      </c>
    </row>
    <row r="12" spans="1:29" x14ac:dyDescent="0.2"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</row>
    <row r="13" spans="1:29" s="555" customFormat="1" x14ac:dyDescent="0.2">
      <c r="A13" s="173" t="s">
        <v>214</v>
      </c>
      <c r="B13" s="554">
        <f>SUM(B14:B16)</f>
        <v>70183</v>
      </c>
      <c r="C13" s="554">
        <f t="shared" ref="C13:D13" si="27">SUM(C14:C16)</f>
        <v>34930</v>
      </c>
      <c r="D13" s="554">
        <f t="shared" si="27"/>
        <v>35253</v>
      </c>
      <c r="E13" s="554"/>
      <c r="F13" s="554">
        <f>SUM(F14:F16)</f>
        <v>11235</v>
      </c>
      <c r="G13" s="554">
        <f t="shared" ref="G13:H13" si="28">SUM(G14:G16)</f>
        <v>5822</v>
      </c>
      <c r="H13" s="554">
        <f t="shared" si="28"/>
        <v>5413</v>
      </c>
      <c r="I13" s="554"/>
      <c r="J13" s="554">
        <f>SUM(J14:J16)</f>
        <v>11341</v>
      </c>
      <c r="K13" s="554">
        <f t="shared" ref="K13:L13" si="29">SUM(K14:K16)</f>
        <v>5822</v>
      </c>
      <c r="L13" s="554">
        <f t="shared" si="29"/>
        <v>5519</v>
      </c>
      <c r="M13" s="554"/>
      <c r="N13" s="554">
        <f>SUM(N14:N16)</f>
        <v>10536</v>
      </c>
      <c r="O13" s="554">
        <f t="shared" ref="O13:P13" si="30">SUM(O14:O16)</f>
        <v>5401</v>
      </c>
      <c r="P13" s="554">
        <f t="shared" si="30"/>
        <v>5135</v>
      </c>
      <c r="Q13" s="554"/>
      <c r="R13" s="554">
        <f>SUM(R14:R16)</f>
        <v>13851</v>
      </c>
      <c r="S13" s="554">
        <f t="shared" ref="S13:T13" si="31">SUM(S14:S16)</f>
        <v>6729</v>
      </c>
      <c r="T13" s="554">
        <f t="shared" si="31"/>
        <v>7122</v>
      </c>
      <c r="U13" s="554"/>
      <c r="V13" s="554">
        <f>SUM(V14:V16)</f>
        <v>12363</v>
      </c>
      <c r="W13" s="554">
        <f t="shared" ref="W13:X13" si="32">SUM(W14:W16)</f>
        <v>6042</v>
      </c>
      <c r="X13" s="554">
        <f t="shared" si="32"/>
        <v>6321</v>
      </c>
      <c r="Y13" s="554"/>
      <c r="Z13" s="554">
        <f>SUM(Z14:Z16)</f>
        <v>10857</v>
      </c>
      <c r="AA13" s="554">
        <f t="shared" ref="AA13:AB13" si="33">SUM(AA14:AA16)</f>
        <v>5114</v>
      </c>
      <c r="AB13" s="554">
        <f t="shared" si="33"/>
        <v>5743</v>
      </c>
    </row>
    <row r="14" spans="1:29" x14ac:dyDescent="0.2">
      <c r="A14" s="184" t="s">
        <v>1</v>
      </c>
      <c r="B14" s="517">
        <f>+F14+J14+N14+R14+V14+Z14</f>
        <v>66756</v>
      </c>
      <c r="C14" s="517">
        <f>+G14+K14+O14+S14+W14+AA14</f>
        <v>32836</v>
      </c>
      <c r="D14" s="517">
        <f t="shared" ref="D14:D16" si="34">+B14-C14</f>
        <v>33920</v>
      </c>
      <c r="E14" s="518"/>
      <c r="F14" s="518">
        <v>10738</v>
      </c>
      <c r="G14" s="518">
        <v>5504</v>
      </c>
      <c r="H14" s="518">
        <v>5234</v>
      </c>
      <c r="I14" s="518"/>
      <c r="J14" s="516">
        <v>10894</v>
      </c>
      <c r="K14" s="516">
        <v>5528</v>
      </c>
      <c r="L14" s="516">
        <v>5366</v>
      </c>
      <c r="M14" s="516"/>
      <c r="N14" s="516">
        <v>10080</v>
      </c>
      <c r="O14" s="516">
        <v>5096</v>
      </c>
      <c r="P14" s="516">
        <v>4984</v>
      </c>
      <c r="Q14" s="516"/>
      <c r="R14" s="516">
        <v>13050</v>
      </c>
      <c r="S14" s="516">
        <v>6264</v>
      </c>
      <c r="T14" s="516">
        <v>6786</v>
      </c>
      <c r="U14" s="516"/>
      <c r="V14" s="516">
        <v>11722</v>
      </c>
      <c r="W14" s="516">
        <v>5656</v>
      </c>
      <c r="X14" s="516">
        <v>6066</v>
      </c>
      <c r="Y14" s="516"/>
      <c r="Z14" s="516">
        <v>10272</v>
      </c>
      <c r="AA14" s="516">
        <v>4788</v>
      </c>
      <c r="AB14" s="516">
        <v>5484</v>
      </c>
    </row>
    <row r="15" spans="1:29" x14ac:dyDescent="0.2">
      <c r="A15" s="184" t="s">
        <v>2</v>
      </c>
      <c r="B15" s="517">
        <f t="shared" ref="B15:C16" si="35">+F15+J15+N15+R15+V15+Z15</f>
        <v>820</v>
      </c>
      <c r="C15" s="517">
        <f t="shared" si="35"/>
        <v>469</v>
      </c>
      <c r="D15" s="517">
        <f t="shared" si="34"/>
        <v>351</v>
      </c>
      <c r="E15" s="518"/>
      <c r="F15" s="518">
        <v>158</v>
      </c>
      <c r="G15" s="518">
        <v>96</v>
      </c>
      <c r="H15" s="518">
        <v>62</v>
      </c>
      <c r="I15" s="518"/>
      <c r="J15" s="518">
        <v>122</v>
      </c>
      <c r="K15" s="518">
        <v>60</v>
      </c>
      <c r="L15" s="518">
        <v>62</v>
      </c>
      <c r="M15" s="518"/>
      <c r="N15" s="518">
        <v>149</v>
      </c>
      <c r="O15" s="518">
        <v>89</v>
      </c>
      <c r="P15" s="518">
        <v>60</v>
      </c>
      <c r="Q15" s="518"/>
      <c r="R15" s="517">
        <v>149</v>
      </c>
      <c r="S15" s="517">
        <v>78</v>
      </c>
      <c r="T15" s="517">
        <v>71</v>
      </c>
      <c r="U15" s="518"/>
      <c r="V15" s="517">
        <v>110</v>
      </c>
      <c r="W15" s="517">
        <v>65</v>
      </c>
      <c r="X15" s="517">
        <v>45</v>
      </c>
      <c r="Y15" s="518"/>
      <c r="Z15" s="517">
        <v>132</v>
      </c>
      <c r="AA15" s="517">
        <v>81</v>
      </c>
      <c r="AB15" s="517">
        <v>51</v>
      </c>
    </row>
    <row r="16" spans="1:29" x14ac:dyDescent="0.2">
      <c r="A16" s="184" t="s">
        <v>211</v>
      </c>
      <c r="B16" s="517">
        <f t="shared" si="35"/>
        <v>2607</v>
      </c>
      <c r="C16" s="517">
        <f t="shared" si="35"/>
        <v>1625</v>
      </c>
      <c r="D16" s="517">
        <f t="shared" si="34"/>
        <v>982</v>
      </c>
      <c r="E16" s="518"/>
      <c r="F16" s="518">
        <v>339</v>
      </c>
      <c r="G16" s="518">
        <v>222</v>
      </c>
      <c r="H16" s="518">
        <v>117</v>
      </c>
      <c r="I16" s="518"/>
      <c r="J16" s="518">
        <v>325</v>
      </c>
      <c r="K16" s="518">
        <v>234</v>
      </c>
      <c r="L16" s="518">
        <v>91</v>
      </c>
      <c r="M16" s="518"/>
      <c r="N16" s="518">
        <v>307</v>
      </c>
      <c r="O16" s="518">
        <v>216</v>
      </c>
      <c r="P16" s="518">
        <v>91</v>
      </c>
      <c r="Q16" s="518"/>
      <c r="R16" s="517">
        <v>652</v>
      </c>
      <c r="S16" s="517">
        <v>387</v>
      </c>
      <c r="T16" s="517">
        <v>265</v>
      </c>
      <c r="U16" s="518"/>
      <c r="V16" s="517">
        <v>531</v>
      </c>
      <c r="W16" s="517">
        <v>321</v>
      </c>
      <c r="X16" s="517">
        <v>210</v>
      </c>
      <c r="Y16" s="518"/>
      <c r="Z16" s="517">
        <v>453</v>
      </c>
      <c r="AA16" s="517">
        <v>245</v>
      </c>
      <c r="AB16" s="517">
        <v>208</v>
      </c>
    </row>
    <row r="17" spans="1:28" x14ac:dyDescent="0.2">
      <c r="B17" s="518"/>
      <c r="C17" s="518"/>
      <c r="D17" s="518"/>
      <c r="E17" s="518"/>
      <c r="F17" s="518"/>
      <c r="G17" s="518"/>
      <c r="H17" s="518"/>
      <c r="I17" s="518"/>
      <c r="J17" s="518"/>
      <c r="K17" s="518"/>
      <c r="L17" s="518"/>
      <c r="M17" s="518"/>
      <c r="N17" s="518"/>
      <c r="O17" s="518"/>
      <c r="P17" s="518"/>
      <c r="Q17" s="518"/>
      <c r="R17" s="518"/>
      <c r="S17" s="518"/>
      <c r="T17" s="518"/>
      <c r="U17" s="518"/>
      <c r="V17" s="518"/>
      <c r="W17" s="518"/>
      <c r="X17" s="518"/>
      <c r="Y17" s="518"/>
      <c r="Z17" s="518"/>
      <c r="AA17" s="518"/>
      <c r="AB17" s="518"/>
    </row>
    <row r="18" spans="1:28" s="555" customFormat="1" x14ac:dyDescent="0.2">
      <c r="A18" s="175" t="s">
        <v>213</v>
      </c>
      <c r="B18" s="554">
        <f>SUM(B19:B21)</f>
        <v>34634</v>
      </c>
      <c r="C18" s="554">
        <f t="shared" ref="C18:D18" si="36">SUM(C19:C21)</f>
        <v>17700</v>
      </c>
      <c r="D18" s="554">
        <f t="shared" si="36"/>
        <v>16934</v>
      </c>
      <c r="E18" s="554"/>
      <c r="F18" s="554">
        <f>SUM(F19:F21)</f>
        <v>7064</v>
      </c>
      <c r="G18" s="554">
        <f t="shared" ref="G18:H18" si="37">SUM(G19:G21)</f>
        <v>3579</v>
      </c>
      <c r="H18" s="554">
        <f t="shared" si="37"/>
        <v>3485</v>
      </c>
      <c r="I18" s="554"/>
      <c r="J18" s="554">
        <f>SUM(J19:J21)</f>
        <v>6994</v>
      </c>
      <c r="K18" s="554">
        <f t="shared" ref="K18:L18" si="38">SUM(K19:K21)</f>
        <v>3630</v>
      </c>
      <c r="L18" s="554">
        <f t="shared" si="38"/>
        <v>3364</v>
      </c>
      <c r="M18" s="554"/>
      <c r="N18" s="554">
        <f>SUM(N19:N21)</f>
        <v>6256</v>
      </c>
      <c r="O18" s="554">
        <f t="shared" ref="O18:P18" si="39">SUM(O19:O21)</f>
        <v>3156</v>
      </c>
      <c r="P18" s="554">
        <f t="shared" si="39"/>
        <v>3100</v>
      </c>
      <c r="Q18" s="554"/>
      <c r="R18" s="554">
        <f>SUM(R19:R21)</f>
        <v>5698</v>
      </c>
      <c r="S18" s="554">
        <f t="shared" ref="S18:T18" si="40">SUM(S19:S21)</f>
        <v>2948</v>
      </c>
      <c r="T18" s="554">
        <f t="shared" si="40"/>
        <v>2750</v>
      </c>
      <c r="U18" s="554"/>
      <c r="V18" s="554">
        <f>SUM(V19:V21)</f>
        <v>4703</v>
      </c>
      <c r="W18" s="554">
        <f t="shared" ref="W18:X18" si="41">SUM(W19:W21)</f>
        <v>2405</v>
      </c>
      <c r="X18" s="554">
        <f t="shared" si="41"/>
        <v>2298</v>
      </c>
      <c r="Y18" s="554"/>
      <c r="Z18" s="554">
        <f>SUM(Z19:Z21)</f>
        <v>3919</v>
      </c>
      <c r="AA18" s="554">
        <f t="shared" ref="AA18:AB18" si="42">SUM(AA19:AA21)</f>
        <v>1982</v>
      </c>
      <c r="AB18" s="554">
        <f t="shared" si="42"/>
        <v>1937</v>
      </c>
    </row>
    <row r="19" spans="1:28" x14ac:dyDescent="0.2">
      <c r="A19" s="186" t="s">
        <v>1</v>
      </c>
      <c r="B19" s="524">
        <f>+F19+J19+N19+R19+V19+Z19</f>
        <v>34634</v>
      </c>
      <c r="C19" s="524">
        <f>+G19+K19+O19+S19+W19+AA19</f>
        <v>17700</v>
      </c>
      <c r="D19" s="524">
        <f t="shared" ref="D19" si="43">+B19-C19</f>
        <v>16934</v>
      </c>
      <c r="E19" s="518"/>
      <c r="F19" s="518">
        <v>7064</v>
      </c>
      <c r="G19" s="518">
        <v>3579</v>
      </c>
      <c r="H19" s="518">
        <v>3485</v>
      </c>
      <c r="I19" s="518"/>
      <c r="J19" s="518">
        <v>6994</v>
      </c>
      <c r="K19" s="518">
        <v>3630</v>
      </c>
      <c r="L19" s="518">
        <v>3364</v>
      </c>
      <c r="M19" s="518"/>
      <c r="N19" s="518">
        <v>6256</v>
      </c>
      <c r="O19" s="518">
        <v>3156</v>
      </c>
      <c r="P19" s="518">
        <v>3100</v>
      </c>
      <c r="Q19" s="518"/>
      <c r="R19" s="518">
        <v>5698</v>
      </c>
      <c r="S19" s="518">
        <v>2948</v>
      </c>
      <c r="T19" s="518">
        <v>2750</v>
      </c>
      <c r="U19" s="518"/>
      <c r="V19" s="517">
        <v>4703</v>
      </c>
      <c r="W19" s="517">
        <v>2405</v>
      </c>
      <c r="X19" s="517">
        <v>2298</v>
      </c>
      <c r="Y19" s="518"/>
      <c r="Z19" s="517">
        <v>3919</v>
      </c>
      <c r="AA19" s="517">
        <v>1982</v>
      </c>
      <c r="AB19" s="517">
        <v>1937</v>
      </c>
    </row>
    <row r="20" spans="1:28" x14ac:dyDescent="0.2">
      <c r="A20" s="186" t="s">
        <v>2</v>
      </c>
      <c r="B20" s="570" t="s">
        <v>8</v>
      </c>
      <c r="C20" s="570" t="s">
        <v>8</v>
      </c>
      <c r="D20" s="570" t="s">
        <v>8</v>
      </c>
      <c r="E20" s="524"/>
      <c r="F20" s="570" t="s">
        <v>8</v>
      </c>
      <c r="G20" s="570" t="s">
        <v>8</v>
      </c>
      <c r="H20" s="570" t="s">
        <v>8</v>
      </c>
      <c r="I20" s="524"/>
      <c r="J20" s="570" t="s">
        <v>8</v>
      </c>
      <c r="K20" s="570" t="s">
        <v>8</v>
      </c>
      <c r="L20" s="570" t="s">
        <v>8</v>
      </c>
      <c r="M20" s="524"/>
      <c r="N20" s="570" t="s">
        <v>8</v>
      </c>
      <c r="O20" s="570" t="s">
        <v>8</v>
      </c>
      <c r="P20" s="570" t="s">
        <v>8</v>
      </c>
      <c r="Q20" s="524"/>
      <c r="R20" s="570" t="s">
        <v>8</v>
      </c>
      <c r="S20" s="570" t="s">
        <v>8</v>
      </c>
      <c r="T20" s="570" t="s">
        <v>8</v>
      </c>
      <c r="U20" s="524"/>
      <c r="V20" s="570" t="s">
        <v>8</v>
      </c>
      <c r="W20" s="570" t="s">
        <v>8</v>
      </c>
      <c r="X20" s="570" t="s">
        <v>8</v>
      </c>
      <c r="Y20" s="524"/>
      <c r="Z20" s="570" t="s">
        <v>8</v>
      </c>
      <c r="AA20" s="570" t="s">
        <v>8</v>
      </c>
      <c r="AB20" s="570" t="s">
        <v>8</v>
      </c>
    </row>
    <row r="21" spans="1:28" ht="13.5" thickBot="1" x14ac:dyDescent="0.25">
      <c r="A21" s="185" t="s">
        <v>211</v>
      </c>
      <c r="B21" s="540" t="s">
        <v>8</v>
      </c>
      <c r="C21" s="540" t="s">
        <v>8</v>
      </c>
      <c r="D21" s="540" t="s">
        <v>8</v>
      </c>
      <c r="E21" s="520"/>
      <c r="F21" s="540" t="s">
        <v>8</v>
      </c>
      <c r="G21" s="540" t="s">
        <v>8</v>
      </c>
      <c r="H21" s="540" t="s">
        <v>8</v>
      </c>
      <c r="I21" s="520"/>
      <c r="J21" s="540" t="s">
        <v>8</v>
      </c>
      <c r="K21" s="540" t="s">
        <v>8</v>
      </c>
      <c r="L21" s="540" t="s">
        <v>8</v>
      </c>
      <c r="M21" s="520"/>
      <c r="N21" s="540" t="s">
        <v>8</v>
      </c>
      <c r="O21" s="540" t="s">
        <v>8</v>
      </c>
      <c r="P21" s="540" t="s">
        <v>8</v>
      </c>
      <c r="Q21" s="520"/>
      <c r="R21" s="540" t="s">
        <v>8</v>
      </c>
      <c r="S21" s="540" t="s">
        <v>8</v>
      </c>
      <c r="T21" s="540" t="s">
        <v>8</v>
      </c>
      <c r="U21" s="520"/>
      <c r="V21" s="540" t="s">
        <v>8</v>
      </c>
      <c r="W21" s="540" t="s">
        <v>8</v>
      </c>
      <c r="X21" s="540" t="s">
        <v>8</v>
      </c>
      <c r="Y21" s="520"/>
      <c r="Z21" s="540" t="s">
        <v>8</v>
      </c>
      <c r="AA21" s="540" t="s">
        <v>8</v>
      </c>
      <c r="AB21" s="540" t="s">
        <v>8</v>
      </c>
    </row>
    <row r="22" spans="1:28" ht="15" customHeight="1" x14ac:dyDescent="0.2">
      <c r="A22" s="35" t="s">
        <v>24</v>
      </c>
    </row>
  </sheetData>
  <mergeCells count="12">
    <mergeCell ref="V5:X5"/>
    <mergeCell ref="Z5:AB5"/>
    <mergeCell ref="A1:AB1"/>
    <mergeCell ref="A2:AB2"/>
    <mergeCell ref="A3:AB3"/>
    <mergeCell ref="A4:AB4"/>
    <mergeCell ref="A5:A6"/>
    <mergeCell ref="B5:D5"/>
    <mergeCell ref="F5:H5"/>
    <mergeCell ref="J5:L5"/>
    <mergeCell ref="N5:P5"/>
    <mergeCell ref="R5:T5"/>
  </mergeCells>
  <conditionalFormatting sqref="B8:P19 U8:AB19">
    <cfRule type="cellIs" dxfId="658" priority="13" operator="equal">
      <formula>0</formula>
    </cfRule>
  </conditionalFormatting>
  <conditionalFormatting sqref="R8:T8 Q16:T19 R12:T12 R14:T15">
    <cfRule type="cellIs" dxfId="657" priority="12" operator="equal">
      <formula>0</formula>
    </cfRule>
  </conditionalFormatting>
  <conditionalFormatting sqref="R9:T9">
    <cfRule type="cellIs" dxfId="656" priority="11" operator="equal">
      <formula>0</formula>
    </cfRule>
  </conditionalFormatting>
  <conditionalFormatting sqref="Q8:Q16">
    <cfRule type="cellIs" dxfId="655" priority="10" operator="equal">
      <formula>0</formula>
    </cfRule>
  </conditionalFormatting>
  <conditionalFormatting sqref="R13:T13">
    <cfRule type="cellIs" dxfId="654" priority="9" operator="equal">
      <formula>0</formula>
    </cfRule>
  </conditionalFormatting>
  <conditionalFormatting sqref="Q21">
    <cfRule type="cellIs" dxfId="653" priority="6" operator="equal">
      <formula>0</formula>
    </cfRule>
  </conditionalFormatting>
  <conditionalFormatting sqref="R11:T11">
    <cfRule type="cellIs" dxfId="652" priority="8" operator="equal">
      <formula>0</formula>
    </cfRule>
  </conditionalFormatting>
  <conditionalFormatting sqref="B21:P21 U21:AB21">
    <cfRule type="cellIs" dxfId="651" priority="7" operator="equal">
      <formula>0</formula>
    </cfRule>
  </conditionalFormatting>
  <conditionalFormatting sqref="R21:T21">
    <cfRule type="cellIs" dxfId="650" priority="5" operator="equal">
      <formula>0</formula>
    </cfRule>
  </conditionalFormatting>
  <conditionalFormatting sqref="Q20">
    <cfRule type="cellIs" dxfId="649" priority="3" operator="equal">
      <formula>0</formula>
    </cfRule>
  </conditionalFormatting>
  <conditionalFormatting sqref="B20:P20 U20:AB20">
    <cfRule type="cellIs" dxfId="648" priority="4" operator="equal">
      <formula>0</formula>
    </cfRule>
  </conditionalFormatting>
  <conditionalFormatting sqref="R20:T20">
    <cfRule type="cellIs" dxfId="647" priority="2" operator="equal">
      <formula>0</formula>
    </cfRule>
  </conditionalFormatting>
  <conditionalFormatting sqref="R10:T10">
    <cfRule type="cellIs" dxfId="646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3" fitToHeight="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44"/>
  <sheetViews>
    <sheetView showGridLines="0" zoomScaleNormal="100" zoomScaleSheetLayoutView="100" workbookViewId="0">
      <selection activeCell="Q2" sqref="Q2"/>
    </sheetView>
  </sheetViews>
  <sheetFormatPr baseColWidth="10" defaultColWidth="10.125" defaultRowHeight="12" x14ac:dyDescent="0.2"/>
  <cols>
    <col min="1" max="1" width="59.7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28" width="10.125" style="575"/>
    <col min="29" max="16384" width="10.125" style="72"/>
  </cols>
  <sheetData>
    <row r="1" spans="1:17" ht="15" x14ac:dyDescent="0.25">
      <c r="A1" s="818" t="s">
        <v>919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</row>
    <row r="2" spans="1:17" ht="15" x14ac:dyDescent="0.25">
      <c r="A2" s="818" t="s">
        <v>108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484" t="s">
        <v>612</v>
      </c>
    </row>
    <row r="3" spans="1:17" ht="15" x14ac:dyDescent="0.25">
      <c r="A3" s="818" t="s">
        <v>269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</row>
    <row r="4" spans="1:17" ht="15" x14ac:dyDescent="0.25">
      <c r="A4" s="818" t="s">
        <v>270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</row>
    <row r="5" spans="1:17" ht="15" x14ac:dyDescent="0.25">
      <c r="A5" s="819" t="s">
        <v>161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</row>
    <row r="6" spans="1:17" s="593" customFormat="1" ht="16.5" customHeight="1" x14ac:dyDescent="0.25">
      <c r="A6" s="800" t="s">
        <v>975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93" customFormat="1" ht="29.2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4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ht="4.5" customHeight="1" x14ac:dyDescent="0.2">
      <c r="A8" s="96"/>
      <c r="B8" s="576"/>
      <c r="C8" s="577"/>
      <c r="D8" s="577"/>
      <c r="E8" s="578"/>
      <c r="F8" s="576"/>
      <c r="G8" s="577"/>
      <c r="H8" s="577"/>
      <c r="I8" s="578"/>
      <c r="J8" s="576"/>
      <c r="K8" s="577"/>
      <c r="L8" s="577"/>
      <c r="M8" s="578"/>
      <c r="N8" s="576"/>
      <c r="O8" s="577"/>
      <c r="P8" s="577"/>
    </row>
    <row r="9" spans="1:17" ht="12.75" x14ac:dyDescent="0.2">
      <c r="A9" s="252" t="s">
        <v>0</v>
      </c>
      <c r="B9" s="579">
        <v>71693</v>
      </c>
      <c r="C9" s="579">
        <v>32214</v>
      </c>
      <c r="D9" s="579">
        <v>39479</v>
      </c>
      <c r="E9" s="579"/>
      <c r="F9" s="579">
        <v>29626</v>
      </c>
      <c r="G9" s="579">
        <v>13248</v>
      </c>
      <c r="H9" s="579">
        <v>16378</v>
      </c>
      <c r="I9" s="579"/>
      <c r="J9" s="579">
        <v>22864</v>
      </c>
      <c r="K9" s="579">
        <v>10405</v>
      </c>
      <c r="L9" s="579">
        <v>12459</v>
      </c>
      <c r="M9" s="579"/>
      <c r="N9" s="579">
        <v>19203</v>
      </c>
      <c r="O9" s="579">
        <v>8561</v>
      </c>
      <c r="P9" s="579">
        <v>10642</v>
      </c>
    </row>
    <row r="10" spans="1:17" ht="4.5" customHeight="1" x14ac:dyDescent="0.2">
      <c r="A10" s="69"/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</row>
    <row r="11" spans="1:17" ht="12.75" x14ac:dyDescent="0.2">
      <c r="A11" s="69" t="s">
        <v>110</v>
      </c>
      <c r="B11" s="579">
        <v>51500</v>
      </c>
      <c r="C11" s="579">
        <v>20517</v>
      </c>
      <c r="D11" s="579">
        <v>30983</v>
      </c>
      <c r="E11" s="579"/>
      <c r="F11" s="579">
        <v>21038</v>
      </c>
      <c r="G11" s="579">
        <v>8237</v>
      </c>
      <c r="H11" s="579">
        <v>12801</v>
      </c>
      <c r="I11" s="579"/>
      <c r="J11" s="579">
        <v>16455</v>
      </c>
      <c r="K11" s="579">
        <v>6706</v>
      </c>
      <c r="L11" s="579">
        <v>9749</v>
      </c>
      <c r="M11" s="579"/>
      <c r="N11" s="579">
        <v>14007</v>
      </c>
      <c r="O11" s="579">
        <v>5574</v>
      </c>
      <c r="P11" s="579">
        <v>8433</v>
      </c>
    </row>
    <row r="12" spans="1:17" ht="12.75" x14ac:dyDescent="0.2">
      <c r="A12" s="143" t="s">
        <v>111</v>
      </c>
      <c r="B12" s="580">
        <v>378</v>
      </c>
      <c r="C12" s="580">
        <v>157</v>
      </c>
      <c r="D12" s="580">
        <v>221</v>
      </c>
      <c r="E12" s="580"/>
      <c r="F12" s="580">
        <v>154</v>
      </c>
      <c r="G12" s="580">
        <v>54</v>
      </c>
      <c r="H12" s="580">
        <v>100</v>
      </c>
      <c r="I12" s="580"/>
      <c r="J12" s="580">
        <v>137</v>
      </c>
      <c r="K12" s="580">
        <v>67</v>
      </c>
      <c r="L12" s="580">
        <v>70</v>
      </c>
      <c r="M12" s="580"/>
      <c r="N12" s="580">
        <v>87</v>
      </c>
      <c r="O12" s="580">
        <v>36</v>
      </c>
      <c r="P12" s="580">
        <v>51</v>
      </c>
    </row>
    <row r="13" spans="1:17" ht="12.75" x14ac:dyDescent="0.2">
      <c r="A13" s="143" t="s">
        <v>112</v>
      </c>
      <c r="B13" s="580">
        <v>1349</v>
      </c>
      <c r="C13" s="580">
        <v>471</v>
      </c>
      <c r="D13" s="580">
        <v>878</v>
      </c>
      <c r="E13" s="580"/>
      <c r="F13" s="580">
        <v>678</v>
      </c>
      <c r="G13" s="580">
        <v>218</v>
      </c>
      <c r="H13" s="580">
        <v>460</v>
      </c>
      <c r="I13" s="580"/>
      <c r="J13" s="580">
        <v>336</v>
      </c>
      <c r="K13" s="580">
        <v>130</v>
      </c>
      <c r="L13" s="580">
        <v>206</v>
      </c>
      <c r="M13" s="580"/>
      <c r="N13" s="580">
        <v>335</v>
      </c>
      <c r="O13" s="580">
        <v>123</v>
      </c>
      <c r="P13" s="580">
        <v>212</v>
      </c>
    </row>
    <row r="14" spans="1:17" ht="12.75" x14ac:dyDescent="0.2">
      <c r="A14" s="143" t="s">
        <v>275</v>
      </c>
      <c r="B14" s="580">
        <v>868</v>
      </c>
      <c r="C14" s="580">
        <v>338</v>
      </c>
      <c r="D14" s="580">
        <v>530</v>
      </c>
      <c r="E14" s="580"/>
      <c r="F14" s="580">
        <v>390</v>
      </c>
      <c r="G14" s="580">
        <v>147</v>
      </c>
      <c r="H14" s="580">
        <v>243</v>
      </c>
      <c r="I14" s="580"/>
      <c r="J14" s="580">
        <v>224</v>
      </c>
      <c r="K14" s="580">
        <v>88</v>
      </c>
      <c r="L14" s="580">
        <v>136</v>
      </c>
      <c r="M14" s="580"/>
      <c r="N14" s="580">
        <v>254</v>
      </c>
      <c r="O14" s="580">
        <v>103</v>
      </c>
      <c r="P14" s="580">
        <v>151</v>
      </c>
    </row>
    <row r="15" spans="1:17" ht="12.75" x14ac:dyDescent="0.2">
      <c r="A15" s="143" t="s">
        <v>113</v>
      </c>
      <c r="B15" s="580">
        <v>384</v>
      </c>
      <c r="C15" s="580">
        <v>82</v>
      </c>
      <c r="D15" s="580">
        <v>302</v>
      </c>
      <c r="E15" s="580"/>
      <c r="F15" s="580">
        <v>193</v>
      </c>
      <c r="G15" s="580">
        <v>28</v>
      </c>
      <c r="H15" s="580">
        <v>165</v>
      </c>
      <c r="I15" s="580"/>
      <c r="J15" s="580">
        <v>74</v>
      </c>
      <c r="K15" s="580">
        <v>20</v>
      </c>
      <c r="L15" s="580">
        <v>54</v>
      </c>
      <c r="M15" s="580"/>
      <c r="N15" s="580">
        <v>117</v>
      </c>
      <c r="O15" s="580">
        <v>34</v>
      </c>
      <c r="P15" s="580">
        <v>83</v>
      </c>
    </row>
    <row r="16" spans="1:17" ht="12.75" x14ac:dyDescent="0.2">
      <c r="A16" s="143" t="s">
        <v>272</v>
      </c>
      <c r="B16" s="580">
        <v>226</v>
      </c>
      <c r="C16" s="580">
        <v>149</v>
      </c>
      <c r="D16" s="580">
        <v>77</v>
      </c>
      <c r="E16" s="580"/>
      <c r="F16" s="580">
        <v>226</v>
      </c>
      <c r="G16" s="580">
        <v>149</v>
      </c>
      <c r="H16" s="580">
        <v>77</v>
      </c>
      <c r="I16" s="580"/>
      <c r="J16" s="580"/>
      <c r="K16" s="580"/>
      <c r="L16" s="580"/>
      <c r="M16" s="580"/>
      <c r="N16" s="580"/>
      <c r="O16" s="580"/>
      <c r="P16" s="580"/>
    </row>
    <row r="17" spans="1:28" ht="12.75" x14ac:dyDescent="0.2">
      <c r="A17" s="143" t="s">
        <v>116</v>
      </c>
      <c r="B17" s="580">
        <v>8785</v>
      </c>
      <c r="C17" s="580">
        <v>3241</v>
      </c>
      <c r="D17" s="580">
        <v>5544</v>
      </c>
      <c r="E17" s="580"/>
      <c r="F17" s="580">
        <v>3535</v>
      </c>
      <c r="G17" s="580">
        <v>1260</v>
      </c>
      <c r="H17" s="580">
        <v>2275</v>
      </c>
      <c r="I17" s="580"/>
      <c r="J17" s="580">
        <v>2987</v>
      </c>
      <c r="K17" s="580">
        <v>1129</v>
      </c>
      <c r="L17" s="580">
        <v>1858</v>
      </c>
      <c r="M17" s="580"/>
      <c r="N17" s="580">
        <v>2263</v>
      </c>
      <c r="O17" s="580">
        <v>852</v>
      </c>
      <c r="P17" s="580">
        <v>1411</v>
      </c>
    </row>
    <row r="18" spans="1:28" s="71" customFormat="1" ht="12.75" x14ac:dyDescent="0.2">
      <c r="A18" s="143" t="s">
        <v>117</v>
      </c>
      <c r="B18" s="580">
        <v>483</v>
      </c>
      <c r="C18" s="580">
        <v>135</v>
      </c>
      <c r="D18" s="580">
        <v>348</v>
      </c>
      <c r="E18" s="580"/>
      <c r="F18" s="580">
        <v>236</v>
      </c>
      <c r="G18" s="580">
        <v>72</v>
      </c>
      <c r="H18" s="580">
        <v>164</v>
      </c>
      <c r="I18" s="580"/>
      <c r="J18" s="580">
        <v>118</v>
      </c>
      <c r="K18" s="580">
        <v>29</v>
      </c>
      <c r="L18" s="580">
        <v>89</v>
      </c>
      <c r="M18" s="580"/>
      <c r="N18" s="580">
        <v>129</v>
      </c>
      <c r="O18" s="580">
        <v>34</v>
      </c>
      <c r="P18" s="580">
        <v>95</v>
      </c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</row>
    <row r="19" spans="1:28" s="71" customFormat="1" ht="12.75" x14ac:dyDescent="0.2">
      <c r="A19" s="143" t="s">
        <v>118</v>
      </c>
      <c r="B19" s="580">
        <v>528</v>
      </c>
      <c r="C19" s="580">
        <v>225</v>
      </c>
      <c r="D19" s="580">
        <v>303</v>
      </c>
      <c r="E19" s="580"/>
      <c r="F19" s="580">
        <v>150</v>
      </c>
      <c r="G19" s="580">
        <v>65</v>
      </c>
      <c r="H19" s="580">
        <v>85</v>
      </c>
      <c r="I19" s="580"/>
      <c r="J19" s="580">
        <v>136</v>
      </c>
      <c r="K19" s="580">
        <v>56</v>
      </c>
      <c r="L19" s="580">
        <v>80</v>
      </c>
      <c r="M19" s="580"/>
      <c r="N19" s="580">
        <v>242</v>
      </c>
      <c r="O19" s="580">
        <v>104</v>
      </c>
      <c r="P19" s="580">
        <v>138</v>
      </c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</row>
    <row r="20" spans="1:28" s="71" customFormat="1" ht="12.75" x14ac:dyDescent="0.2">
      <c r="A20" s="143" t="s">
        <v>119</v>
      </c>
      <c r="B20" s="580">
        <v>3210</v>
      </c>
      <c r="C20" s="580">
        <v>1217</v>
      </c>
      <c r="D20" s="580">
        <v>1993</v>
      </c>
      <c r="E20" s="580"/>
      <c r="F20" s="580">
        <v>1206</v>
      </c>
      <c r="G20" s="580">
        <v>459</v>
      </c>
      <c r="H20" s="580">
        <v>747</v>
      </c>
      <c r="I20" s="580"/>
      <c r="J20" s="580">
        <v>1077</v>
      </c>
      <c r="K20" s="580">
        <v>448</v>
      </c>
      <c r="L20" s="580">
        <v>629</v>
      </c>
      <c r="M20" s="580"/>
      <c r="N20" s="580">
        <v>927</v>
      </c>
      <c r="O20" s="580">
        <v>310</v>
      </c>
      <c r="P20" s="580">
        <v>617</v>
      </c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</row>
    <row r="21" spans="1:28" s="71" customFormat="1" ht="12.75" x14ac:dyDescent="0.2">
      <c r="A21" s="143" t="s">
        <v>114</v>
      </c>
      <c r="B21" s="580">
        <v>59</v>
      </c>
      <c r="C21" s="580">
        <v>36</v>
      </c>
      <c r="D21" s="580">
        <v>23</v>
      </c>
      <c r="E21" s="580"/>
      <c r="F21" s="580"/>
      <c r="G21" s="580"/>
      <c r="H21" s="580"/>
      <c r="I21" s="580"/>
      <c r="J21" s="580">
        <v>59</v>
      </c>
      <c r="K21" s="580">
        <v>36</v>
      </c>
      <c r="L21" s="580">
        <v>23</v>
      </c>
      <c r="M21" s="580"/>
      <c r="N21" s="580"/>
      <c r="O21" s="580"/>
      <c r="P21" s="580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</row>
    <row r="22" spans="1:28" s="71" customFormat="1" ht="12.75" x14ac:dyDescent="0.2">
      <c r="A22" s="143" t="s">
        <v>115</v>
      </c>
      <c r="B22" s="580">
        <v>53</v>
      </c>
      <c r="C22" s="580">
        <v>37</v>
      </c>
      <c r="D22" s="580">
        <v>16</v>
      </c>
      <c r="E22" s="580"/>
      <c r="F22" s="580"/>
      <c r="G22" s="580"/>
      <c r="H22" s="580"/>
      <c r="I22" s="580"/>
      <c r="J22" s="580">
        <v>17</v>
      </c>
      <c r="K22" s="580">
        <v>11</v>
      </c>
      <c r="L22" s="580">
        <v>6</v>
      </c>
      <c r="M22" s="580"/>
      <c r="N22" s="580">
        <v>36</v>
      </c>
      <c r="O22" s="580">
        <v>26</v>
      </c>
      <c r="P22" s="580">
        <v>10</v>
      </c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</row>
    <row r="23" spans="1:28" s="71" customFormat="1" ht="12.75" x14ac:dyDescent="0.2">
      <c r="A23" s="143" t="s">
        <v>273</v>
      </c>
      <c r="B23" s="580">
        <v>1600</v>
      </c>
      <c r="C23" s="580">
        <v>1076</v>
      </c>
      <c r="D23" s="580">
        <v>524</v>
      </c>
      <c r="E23" s="580"/>
      <c r="F23" s="580">
        <v>1556</v>
      </c>
      <c r="G23" s="580">
        <v>1041</v>
      </c>
      <c r="H23" s="580">
        <v>515</v>
      </c>
      <c r="I23" s="580"/>
      <c r="J23" s="580">
        <v>20</v>
      </c>
      <c r="K23" s="580">
        <v>15</v>
      </c>
      <c r="L23" s="580">
        <v>5</v>
      </c>
      <c r="M23" s="580"/>
      <c r="N23" s="580">
        <v>24</v>
      </c>
      <c r="O23" s="580">
        <v>20</v>
      </c>
      <c r="P23" s="580">
        <v>4</v>
      </c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</row>
    <row r="24" spans="1:28" s="71" customFormat="1" ht="12.75" x14ac:dyDescent="0.2">
      <c r="A24" s="143" t="s">
        <v>120</v>
      </c>
      <c r="B24" s="580">
        <v>486</v>
      </c>
      <c r="C24" s="580">
        <v>207</v>
      </c>
      <c r="D24" s="580">
        <v>279</v>
      </c>
      <c r="E24" s="580"/>
      <c r="F24" s="580">
        <v>224</v>
      </c>
      <c r="G24" s="580">
        <v>88</v>
      </c>
      <c r="H24" s="580">
        <v>136</v>
      </c>
      <c r="I24" s="580"/>
      <c r="J24" s="580">
        <v>179</v>
      </c>
      <c r="K24" s="580">
        <v>78</v>
      </c>
      <c r="L24" s="580">
        <v>101</v>
      </c>
      <c r="M24" s="580"/>
      <c r="N24" s="580">
        <v>83</v>
      </c>
      <c r="O24" s="580">
        <v>41</v>
      </c>
      <c r="P24" s="580">
        <v>42</v>
      </c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</row>
    <row r="25" spans="1:28" s="71" customFormat="1" ht="12.75" x14ac:dyDescent="0.2">
      <c r="A25" s="143" t="s">
        <v>274</v>
      </c>
      <c r="B25" s="580">
        <v>278</v>
      </c>
      <c r="C25" s="580">
        <v>178</v>
      </c>
      <c r="D25" s="580">
        <v>100</v>
      </c>
      <c r="E25" s="580"/>
      <c r="F25" s="580">
        <v>256</v>
      </c>
      <c r="G25" s="580">
        <v>173</v>
      </c>
      <c r="H25" s="580">
        <v>83</v>
      </c>
      <c r="I25" s="580"/>
      <c r="J25" s="580"/>
      <c r="K25" s="580"/>
      <c r="L25" s="580"/>
      <c r="M25" s="580"/>
      <c r="N25" s="580">
        <v>22</v>
      </c>
      <c r="O25" s="580">
        <v>5</v>
      </c>
      <c r="P25" s="580">
        <v>17</v>
      </c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</row>
    <row r="26" spans="1:28" s="71" customFormat="1" ht="12.75" x14ac:dyDescent="0.2">
      <c r="A26" s="143" t="s">
        <v>121</v>
      </c>
      <c r="B26" s="580">
        <v>6523</v>
      </c>
      <c r="C26" s="580">
        <v>1942</v>
      </c>
      <c r="D26" s="580">
        <v>4581</v>
      </c>
      <c r="E26" s="580"/>
      <c r="F26" s="580">
        <v>2245</v>
      </c>
      <c r="G26" s="580">
        <v>651</v>
      </c>
      <c r="H26" s="580">
        <v>1594</v>
      </c>
      <c r="I26" s="580"/>
      <c r="J26" s="580">
        <v>2214</v>
      </c>
      <c r="K26" s="580">
        <v>680</v>
      </c>
      <c r="L26" s="580">
        <v>1534</v>
      </c>
      <c r="M26" s="580"/>
      <c r="N26" s="580">
        <v>2064</v>
      </c>
      <c r="O26" s="580">
        <v>611</v>
      </c>
      <c r="P26" s="580">
        <v>1453</v>
      </c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</row>
    <row r="27" spans="1:28" s="71" customFormat="1" ht="12.75" x14ac:dyDescent="0.2">
      <c r="A27" s="143" t="s">
        <v>122</v>
      </c>
      <c r="B27" s="580">
        <v>413</v>
      </c>
      <c r="C27" s="580">
        <v>134</v>
      </c>
      <c r="D27" s="580">
        <v>279</v>
      </c>
      <c r="E27" s="580"/>
      <c r="F27" s="580">
        <v>177</v>
      </c>
      <c r="G27" s="580">
        <v>51</v>
      </c>
      <c r="H27" s="580">
        <v>126</v>
      </c>
      <c r="I27" s="580"/>
      <c r="J27" s="580">
        <v>114</v>
      </c>
      <c r="K27" s="580">
        <v>43</v>
      </c>
      <c r="L27" s="580">
        <v>71</v>
      </c>
      <c r="M27" s="580"/>
      <c r="N27" s="580">
        <v>122</v>
      </c>
      <c r="O27" s="580">
        <v>40</v>
      </c>
      <c r="P27" s="580">
        <v>82</v>
      </c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</row>
    <row r="28" spans="1:28" s="71" customFormat="1" ht="12.75" x14ac:dyDescent="0.2">
      <c r="A28" s="143" t="s">
        <v>124</v>
      </c>
      <c r="B28" s="580">
        <v>1934</v>
      </c>
      <c r="C28" s="580">
        <v>1305</v>
      </c>
      <c r="D28" s="580">
        <v>629</v>
      </c>
      <c r="E28" s="580"/>
      <c r="F28" s="580">
        <v>855</v>
      </c>
      <c r="G28" s="580">
        <v>571</v>
      </c>
      <c r="H28" s="580">
        <v>284</v>
      </c>
      <c r="I28" s="580"/>
      <c r="J28" s="580">
        <v>579</v>
      </c>
      <c r="K28" s="580">
        <v>396</v>
      </c>
      <c r="L28" s="580">
        <v>183</v>
      </c>
      <c r="M28" s="580"/>
      <c r="N28" s="580">
        <v>500</v>
      </c>
      <c r="O28" s="580">
        <v>338</v>
      </c>
      <c r="P28" s="580">
        <v>162</v>
      </c>
      <c r="Q28" s="581"/>
      <c r="R28" s="581"/>
      <c r="S28" s="581"/>
      <c r="T28" s="581"/>
      <c r="U28" s="581"/>
      <c r="V28" s="581"/>
      <c r="W28" s="581"/>
      <c r="X28" s="581"/>
      <c r="Y28" s="581"/>
      <c r="Z28" s="581"/>
      <c r="AA28" s="581"/>
      <c r="AB28" s="581"/>
    </row>
    <row r="29" spans="1:28" s="71" customFormat="1" ht="12.75" x14ac:dyDescent="0.2">
      <c r="A29" s="143" t="s">
        <v>125</v>
      </c>
      <c r="B29" s="580">
        <v>3947</v>
      </c>
      <c r="C29" s="580">
        <v>2581</v>
      </c>
      <c r="D29" s="580">
        <v>1366</v>
      </c>
      <c r="E29" s="580"/>
      <c r="F29" s="580">
        <v>250</v>
      </c>
      <c r="G29" s="580">
        <v>161</v>
      </c>
      <c r="H29" s="580">
        <v>89</v>
      </c>
      <c r="I29" s="580"/>
      <c r="J29" s="580">
        <v>1950</v>
      </c>
      <c r="K29" s="580">
        <v>1241</v>
      </c>
      <c r="L29" s="580">
        <v>709</v>
      </c>
      <c r="M29" s="580"/>
      <c r="N29" s="580">
        <v>1747</v>
      </c>
      <c r="O29" s="580">
        <v>1179</v>
      </c>
      <c r="P29" s="580">
        <v>568</v>
      </c>
      <c r="Q29" s="581"/>
      <c r="R29" s="581"/>
      <c r="S29" s="581"/>
      <c r="T29" s="581"/>
      <c r="U29" s="581"/>
      <c r="V29" s="581"/>
      <c r="W29" s="581"/>
      <c r="X29" s="581"/>
      <c r="Y29" s="581"/>
      <c r="Z29" s="581"/>
      <c r="AA29" s="581"/>
      <c r="AB29" s="581"/>
    </row>
    <row r="30" spans="1:28" s="71" customFormat="1" ht="12.75" x14ac:dyDescent="0.2">
      <c r="A30" s="143" t="s">
        <v>126</v>
      </c>
      <c r="B30" s="580">
        <v>274</v>
      </c>
      <c r="C30" s="580">
        <v>171</v>
      </c>
      <c r="D30" s="580">
        <v>103</v>
      </c>
      <c r="E30" s="580"/>
      <c r="F30" s="580">
        <v>115</v>
      </c>
      <c r="G30" s="580">
        <v>75</v>
      </c>
      <c r="H30" s="580">
        <v>40</v>
      </c>
      <c r="I30" s="580"/>
      <c r="J30" s="580">
        <v>80</v>
      </c>
      <c r="K30" s="580">
        <v>47</v>
      </c>
      <c r="L30" s="580">
        <v>33</v>
      </c>
      <c r="M30" s="580"/>
      <c r="N30" s="580">
        <v>79</v>
      </c>
      <c r="O30" s="580">
        <v>49</v>
      </c>
      <c r="P30" s="580">
        <v>30</v>
      </c>
      <c r="Q30" s="581"/>
      <c r="R30" s="581"/>
      <c r="S30" s="581"/>
      <c r="T30" s="581"/>
      <c r="U30" s="581"/>
      <c r="V30" s="581"/>
      <c r="W30" s="581"/>
      <c r="X30" s="581"/>
      <c r="Y30" s="581"/>
      <c r="Z30" s="581"/>
      <c r="AA30" s="581"/>
      <c r="AB30" s="581"/>
    </row>
    <row r="31" spans="1:28" s="71" customFormat="1" ht="12.75" x14ac:dyDescent="0.2">
      <c r="A31" s="143" t="s">
        <v>123</v>
      </c>
      <c r="B31" s="580">
        <v>3982</v>
      </c>
      <c r="C31" s="580">
        <v>2219</v>
      </c>
      <c r="D31" s="580">
        <v>1763</v>
      </c>
      <c r="E31" s="580"/>
      <c r="F31" s="580">
        <v>2082</v>
      </c>
      <c r="G31" s="580">
        <v>1108</v>
      </c>
      <c r="H31" s="580">
        <v>974</v>
      </c>
      <c r="I31" s="580"/>
      <c r="J31" s="580">
        <v>998</v>
      </c>
      <c r="K31" s="580">
        <v>566</v>
      </c>
      <c r="L31" s="580">
        <v>432</v>
      </c>
      <c r="M31" s="580"/>
      <c r="N31" s="580">
        <v>902</v>
      </c>
      <c r="O31" s="580">
        <v>545</v>
      </c>
      <c r="P31" s="580">
        <v>357</v>
      </c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581"/>
    </row>
    <row r="32" spans="1:28" s="71" customFormat="1" ht="12.75" x14ac:dyDescent="0.2">
      <c r="A32" s="143" t="s">
        <v>127</v>
      </c>
      <c r="B32" s="580">
        <v>1248</v>
      </c>
      <c r="C32" s="580">
        <v>370</v>
      </c>
      <c r="D32" s="580">
        <v>878</v>
      </c>
      <c r="E32" s="580"/>
      <c r="F32" s="580">
        <v>550</v>
      </c>
      <c r="G32" s="580">
        <v>138</v>
      </c>
      <c r="H32" s="580">
        <v>412</v>
      </c>
      <c r="I32" s="580"/>
      <c r="J32" s="580">
        <v>414</v>
      </c>
      <c r="K32" s="580">
        <v>144</v>
      </c>
      <c r="L32" s="580">
        <v>270</v>
      </c>
      <c r="M32" s="580"/>
      <c r="N32" s="580">
        <v>284</v>
      </c>
      <c r="O32" s="580">
        <v>88</v>
      </c>
      <c r="P32" s="580">
        <v>196</v>
      </c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</row>
    <row r="33" spans="1:28" s="71" customFormat="1" ht="12.75" x14ac:dyDescent="0.2">
      <c r="A33" s="143" t="s">
        <v>128</v>
      </c>
      <c r="B33" s="580">
        <v>7359</v>
      </c>
      <c r="C33" s="580">
        <v>1086</v>
      </c>
      <c r="D33" s="580">
        <v>6273</v>
      </c>
      <c r="E33" s="580"/>
      <c r="F33" s="580">
        <v>3072</v>
      </c>
      <c r="G33" s="580">
        <v>483</v>
      </c>
      <c r="H33" s="580">
        <v>2589</v>
      </c>
      <c r="I33" s="580"/>
      <c r="J33" s="580">
        <v>2353</v>
      </c>
      <c r="K33" s="580">
        <v>369</v>
      </c>
      <c r="L33" s="580">
        <v>1984</v>
      </c>
      <c r="M33" s="580"/>
      <c r="N33" s="580">
        <v>1934</v>
      </c>
      <c r="O33" s="580">
        <v>234</v>
      </c>
      <c r="P33" s="580">
        <v>1700</v>
      </c>
      <c r="Q33" s="581"/>
      <c r="R33" s="581"/>
      <c r="S33" s="581"/>
      <c r="T33" s="581"/>
      <c r="U33" s="581"/>
      <c r="V33" s="581"/>
      <c r="W33" s="581"/>
      <c r="X33" s="581"/>
      <c r="Y33" s="581"/>
      <c r="Z33" s="581"/>
      <c r="AA33" s="581"/>
      <c r="AB33" s="581"/>
    </row>
    <row r="34" spans="1:28" s="71" customFormat="1" ht="12.75" x14ac:dyDescent="0.2">
      <c r="A34" s="143" t="s">
        <v>129</v>
      </c>
      <c r="B34" s="580">
        <v>753</v>
      </c>
      <c r="C34" s="580">
        <v>392</v>
      </c>
      <c r="D34" s="580">
        <v>361</v>
      </c>
      <c r="E34" s="580"/>
      <c r="F34" s="580">
        <v>254</v>
      </c>
      <c r="G34" s="580">
        <v>128</v>
      </c>
      <c r="H34" s="580">
        <v>126</v>
      </c>
      <c r="I34" s="580"/>
      <c r="J34" s="580">
        <v>228</v>
      </c>
      <c r="K34" s="580">
        <v>122</v>
      </c>
      <c r="L34" s="580">
        <v>106</v>
      </c>
      <c r="M34" s="580"/>
      <c r="N34" s="580">
        <v>271</v>
      </c>
      <c r="O34" s="580">
        <v>142</v>
      </c>
      <c r="P34" s="580">
        <v>129</v>
      </c>
      <c r="Q34" s="581"/>
      <c r="R34" s="581"/>
      <c r="S34" s="581"/>
      <c r="T34" s="581"/>
      <c r="U34" s="581"/>
      <c r="V34" s="581"/>
      <c r="W34" s="581"/>
      <c r="X34" s="581"/>
      <c r="Y34" s="581"/>
      <c r="Z34" s="581"/>
      <c r="AA34" s="581"/>
      <c r="AB34" s="581"/>
    </row>
    <row r="35" spans="1:28" s="71" customFormat="1" ht="12.75" x14ac:dyDescent="0.2">
      <c r="A35" s="143" t="s">
        <v>132</v>
      </c>
      <c r="B35" s="580">
        <v>1434</v>
      </c>
      <c r="C35" s="580">
        <v>658</v>
      </c>
      <c r="D35" s="580">
        <v>776</v>
      </c>
      <c r="E35" s="580"/>
      <c r="F35" s="580">
        <v>638</v>
      </c>
      <c r="G35" s="580">
        <v>292</v>
      </c>
      <c r="H35" s="580">
        <v>346</v>
      </c>
      <c r="I35" s="580"/>
      <c r="J35" s="580">
        <v>528</v>
      </c>
      <c r="K35" s="580">
        <v>261</v>
      </c>
      <c r="L35" s="580">
        <v>267</v>
      </c>
      <c r="M35" s="580"/>
      <c r="N35" s="580">
        <v>268</v>
      </c>
      <c r="O35" s="580">
        <v>105</v>
      </c>
      <c r="P35" s="580">
        <v>163</v>
      </c>
      <c r="Q35" s="581"/>
      <c r="R35" s="581"/>
      <c r="S35" s="581"/>
      <c r="T35" s="581"/>
      <c r="U35" s="581"/>
      <c r="V35" s="581"/>
      <c r="W35" s="581"/>
      <c r="X35" s="581"/>
      <c r="Y35" s="581"/>
      <c r="Z35" s="581"/>
      <c r="AA35" s="581"/>
      <c r="AB35" s="581"/>
    </row>
    <row r="36" spans="1:28" s="71" customFormat="1" ht="12.75" x14ac:dyDescent="0.2">
      <c r="A36" s="143" t="s">
        <v>130</v>
      </c>
      <c r="B36" s="580">
        <v>2883</v>
      </c>
      <c r="C36" s="580">
        <v>1219</v>
      </c>
      <c r="D36" s="580">
        <v>1664</v>
      </c>
      <c r="E36" s="580"/>
      <c r="F36" s="580">
        <v>1251</v>
      </c>
      <c r="G36" s="580">
        <v>504</v>
      </c>
      <c r="H36" s="580">
        <v>747</v>
      </c>
      <c r="I36" s="580"/>
      <c r="J36" s="580">
        <v>867</v>
      </c>
      <c r="K36" s="580">
        <v>399</v>
      </c>
      <c r="L36" s="580">
        <v>468</v>
      </c>
      <c r="M36" s="580"/>
      <c r="N36" s="580">
        <v>765</v>
      </c>
      <c r="O36" s="580">
        <v>316</v>
      </c>
      <c r="P36" s="580">
        <v>449</v>
      </c>
      <c r="Q36" s="581"/>
      <c r="R36" s="581"/>
      <c r="S36" s="581"/>
      <c r="T36" s="581"/>
      <c r="U36" s="581"/>
      <c r="V36" s="581"/>
      <c r="W36" s="581"/>
      <c r="X36" s="581"/>
      <c r="Y36" s="581"/>
      <c r="Z36" s="581"/>
      <c r="AA36" s="581"/>
      <c r="AB36" s="581"/>
    </row>
    <row r="37" spans="1:28" s="71" customFormat="1" ht="13.5" thickBot="1" x14ac:dyDescent="0.25">
      <c r="A37" s="591" t="s">
        <v>131</v>
      </c>
      <c r="B37" s="585">
        <v>2063</v>
      </c>
      <c r="C37" s="585">
        <v>891</v>
      </c>
      <c r="D37" s="585">
        <v>1172</v>
      </c>
      <c r="E37" s="585"/>
      <c r="F37" s="585">
        <v>745</v>
      </c>
      <c r="G37" s="585">
        <v>321</v>
      </c>
      <c r="H37" s="585">
        <v>424</v>
      </c>
      <c r="I37" s="585"/>
      <c r="J37" s="585">
        <v>766</v>
      </c>
      <c r="K37" s="585">
        <v>331</v>
      </c>
      <c r="L37" s="585">
        <v>435</v>
      </c>
      <c r="M37" s="585"/>
      <c r="N37" s="585">
        <v>552</v>
      </c>
      <c r="O37" s="585">
        <v>239</v>
      </c>
      <c r="P37" s="585">
        <v>313</v>
      </c>
      <c r="Q37" s="581"/>
      <c r="R37" s="581"/>
      <c r="S37" s="581"/>
      <c r="T37" s="581"/>
      <c r="U37" s="581"/>
      <c r="V37" s="581"/>
      <c r="W37" s="581"/>
      <c r="X37" s="581"/>
      <c r="Y37" s="581"/>
      <c r="Z37" s="581"/>
      <c r="AA37" s="581"/>
      <c r="AB37" s="581"/>
    </row>
    <row r="38" spans="1:28" s="575" customFormat="1" ht="15" customHeight="1" x14ac:dyDescent="0.2">
      <c r="A38" s="246"/>
      <c r="P38" s="592" t="s">
        <v>973</v>
      </c>
    </row>
    <row r="39" spans="1:28" s="575" customFormat="1" x14ac:dyDescent="0.2">
      <c r="A39" s="73"/>
    </row>
    <row r="40" spans="1:28" s="575" customFormat="1" x14ac:dyDescent="0.2">
      <c r="A40" s="73"/>
    </row>
    <row r="41" spans="1:28" s="575" customFormat="1" x14ac:dyDescent="0.2">
      <c r="A41" s="73"/>
    </row>
    <row r="42" spans="1:28" s="575" customFormat="1" x14ac:dyDescent="0.2">
      <c r="A42" s="73"/>
    </row>
    <row r="43" spans="1:28" s="575" customFormat="1" x14ac:dyDescent="0.2">
      <c r="A43" s="72"/>
    </row>
    <row r="44" spans="1:28" s="575" customFormat="1" x14ac:dyDescent="0.2">
      <c r="A44" s="72"/>
    </row>
  </sheetData>
  <mergeCells count="10"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9:P37">
    <cfRule type="cellIs" dxfId="645" priority="1" operator="equal">
      <formula>0</formula>
    </cfRule>
  </conditionalFormatting>
  <hyperlinks>
    <hyperlink ref="Q2" location="Contenido!A1" display="Contenido"/>
  </hyperlinks>
  <printOptions horizontalCentered="1"/>
  <pageMargins left="0.39370078740157483" right="0.39370078740157483" top="0.39370078740157483" bottom="0" header="0.31496062992125984" footer="0.31496062992125984"/>
  <pageSetup scale="85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43"/>
  <sheetViews>
    <sheetView showGridLines="0" zoomScaleNormal="100" zoomScaleSheetLayoutView="100" workbookViewId="0">
      <selection activeCell="Q2" sqref="Q2"/>
    </sheetView>
  </sheetViews>
  <sheetFormatPr baseColWidth="10" defaultColWidth="10.125" defaultRowHeight="12" x14ac:dyDescent="0.2"/>
  <cols>
    <col min="1" max="1" width="59.7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28" width="10.125" style="575"/>
    <col min="29" max="16384" width="10.125" style="72"/>
  </cols>
  <sheetData>
    <row r="1" spans="1:28" ht="12.75" x14ac:dyDescent="0.2">
      <c r="A1" s="588" t="s">
        <v>807</v>
      </c>
      <c r="B1" s="589"/>
      <c r="C1" s="589"/>
      <c r="D1" s="589"/>
      <c r="E1" s="589"/>
      <c r="F1" s="590"/>
      <c r="G1" s="589"/>
      <c r="H1" s="589"/>
      <c r="I1" s="589"/>
      <c r="J1" s="590"/>
      <c r="K1" s="589"/>
      <c r="L1" s="589"/>
      <c r="M1" s="589"/>
    </row>
    <row r="2" spans="1:28" s="575" customFormat="1" ht="15" x14ac:dyDescent="0.25">
      <c r="A2" s="819"/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484" t="s">
        <v>612</v>
      </c>
    </row>
    <row r="3" spans="1:28" s="593" customFormat="1" ht="16.5" customHeight="1" x14ac:dyDescent="0.25">
      <c r="A3" s="800" t="s">
        <v>975</v>
      </c>
      <c r="B3" s="795" t="s">
        <v>0</v>
      </c>
      <c r="C3" s="795"/>
      <c r="D3" s="795"/>
      <c r="E3" s="511"/>
      <c r="F3" s="795" t="s">
        <v>600</v>
      </c>
      <c r="G3" s="795"/>
      <c r="H3" s="795"/>
      <c r="I3" s="511"/>
      <c r="J3" s="795" t="s">
        <v>601</v>
      </c>
      <c r="K3" s="795"/>
      <c r="L3" s="795"/>
      <c r="M3" s="511"/>
      <c r="N3" s="795" t="s">
        <v>602</v>
      </c>
      <c r="O3" s="795"/>
      <c r="P3" s="795"/>
    </row>
    <row r="4" spans="1:28" s="593" customFormat="1" ht="29.25" customHeight="1" x14ac:dyDescent="0.25">
      <c r="A4" s="800"/>
      <c r="B4" s="513" t="s">
        <v>0</v>
      </c>
      <c r="C4" s="513" t="s">
        <v>15</v>
      </c>
      <c r="D4" s="513" t="s">
        <v>16</v>
      </c>
      <c r="E4" s="514"/>
      <c r="F4" s="513" t="s">
        <v>0</v>
      </c>
      <c r="G4" s="513" t="s">
        <v>15</v>
      </c>
      <c r="H4" s="513" t="s">
        <v>16</v>
      </c>
      <c r="I4" s="514"/>
      <c r="J4" s="513" t="s">
        <v>0</v>
      </c>
      <c r="K4" s="513" t="s">
        <v>15</v>
      </c>
      <c r="L4" s="513" t="s">
        <v>16</v>
      </c>
      <c r="M4" s="514"/>
      <c r="N4" s="513" t="s">
        <v>0</v>
      </c>
      <c r="O4" s="513" t="s">
        <v>15</v>
      </c>
      <c r="P4" s="513" t="s">
        <v>16</v>
      </c>
    </row>
    <row r="5" spans="1:28" s="575" customFormat="1" ht="4.5" customHeight="1" x14ac:dyDescent="0.2">
      <c r="A5" s="96"/>
      <c r="B5" s="576"/>
      <c r="C5" s="577"/>
      <c r="D5" s="577"/>
      <c r="E5" s="578"/>
      <c r="F5" s="576"/>
      <c r="G5" s="577"/>
      <c r="H5" s="577"/>
      <c r="I5" s="578"/>
      <c r="J5" s="576"/>
      <c r="K5" s="577"/>
      <c r="L5" s="577"/>
      <c r="M5" s="578"/>
      <c r="N5" s="576"/>
      <c r="O5" s="577"/>
      <c r="P5" s="577"/>
    </row>
    <row r="6" spans="1:28" s="71" customFormat="1" ht="12.75" x14ac:dyDescent="0.2">
      <c r="A6" s="69" t="s">
        <v>133</v>
      </c>
      <c r="B6" s="579">
        <v>15547</v>
      </c>
      <c r="C6" s="579">
        <v>8974</v>
      </c>
      <c r="D6" s="579">
        <v>6573</v>
      </c>
      <c r="E6" s="579"/>
      <c r="F6" s="579">
        <v>6570</v>
      </c>
      <c r="G6" s="579">
        <v>3803</v>
      </c>
      <c r="H6" s="579">
        <v>2767</v>
      </c>
      <c r="I6" s="579"/>
      <c r="J6" s="579">
        <v>4930</v>
      </c>
      <c r="K6" s="579">
        <v>2846</v>
      </c>
      <c r="L6" s="579">
        <v>2084</v>
      </c>
      <c r="M6" s="579"/>
      <c r="N6" s="579">
        <v>4047</v>
      </c>
      <c r="O6" s="579">
        <v>2325</v>
      </c>
      <c r="P6" s="579">
        <v>1722</v>
      </c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1"/>
    </row>
    <row r="7" spans="1:28" s="71" customFormat="1" ht="12.75" x14ac:dyDescent="0.2">
      <c r="A7" s="143" t="s">
        <v>134</v>
      </c>
      <c r="B7" s="580">
        <v>2240</v>
      </c>
      <c r="C7" s="580">
        <v>856</v>
      </c>
      <c r="D7" s="580">
        <v>1384</v>
      </c>
      <c r="E7" s="580"/>
      <c r="F7" s="580">
        <v>968</v>
      </c>
      <c r="G7" s="580">
        <v>348</v>
      </c>
      <c r="H7" s="580">
        <v>620</v>
      </c>
      <c r="I7" s="580"/>
      <c r="J7" s="580">
        <v>662</v>
      </c>
      <c r="K7" s="580">
        <v>295</v>
      </c>
      <c r="L7" s="580">
        <v>367</v>
      </c>
      <c r="M7" s="580"/>
      <c r="N7" s="580">
        <v>610</v>
      </c>
      <c r="O7" s="580">
        <v>213</v>
      </c>
      <c r="P7" s="580">
        <v>397</v>
      </c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</row>
    <row r="8" spans="1:28" s="71" customFormat="1" ht="12.75" x14ac:dyDescent="0.2">
      <c r="A8" s="143" t="s">
        <v>135</v>
      </c>
      <c r="B8" s="580">
        <v>753</v>
      </c>
      <c r="C8" s="580">
        <v>633</v>
      </c>
      <c r="D8" s="580">
        <v>120</v>
      </c>
      <c r="E8" s="580"/>
      <c r="F8" s="580">
        <v>205</v>
      </c>
      <c r="G8" s="580">
        <v>173</v>
      </c>
      <c r="H8" s="580">
        <v>32</v>
      </c>
      <c r="I8" s="580"/>
      <c r="J8" s="580">
        <v>307</v>
      </c>
      <c r="K8" s="580">
        <v>247</v>
      </c>
      <c r="L8" s="580">
        <v>60</v>
      </c>
      <c r="M8" s="580"/>
      <c r="N8" s="580">
        <v>241</v>
      </c>
      <c r="O8" s="580">
        <v>213</v>
      </c>
      <c r="P8" s="580">
        <v>28</v>
      </c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</row>
    <row r="9" spans="1:28" s="71" customFormat="1" ht="12.75" x14ac:dyDescent="0.2">
      <c r="A9" s="143" t="s">
        <v>136</v>
      </c>
      <c r="B9" s="580">
        <v>16</v>
      </c>
      <c r="C9" s="580">
        <v>13</v>
      </c>
      <c r="D9" s="580">
        <v>3</v>
      </c>
      <c r="E9" s="580"/>
      <c r="F9" s="580">
        <v>16</v>
      </c>
      <c r="G9" s="580">
        <v>13</v>
      </c>
      <c r="H9" s="580">
        <v>3</v>
      </c>
      <c r="I9" s="580"/>
      <c r="J9" s="580"/>
      <c r="K9" s="580"/>
      <c r="L9" s="580"/>
      <c r="M9" s="580"/>
      <c r="N9" s="580"/>
      <c r="O9" s="580"/>
      <c r="P9" s="580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</row>
    <row r="10" spans="1:28" s="71" customFormat="1" ht="12.75" x14ac:dyDescent="0.2">
      <c r="A10" s="143" t="s">
        <v>137</v>
      </c>
      <c r="B10" s="580">
        <v>357</v>
      </c>
      <c r="C10" s="580">
        <v>170</v>
      </c>
      <c r="D10" s="580">
        <v>187</v>
      </c>
      <c r="E10" s="580"/>
      <c r="F10" s="580">
        <v>173</v>
      </c>
      <c r="G10" s="580">
        <v>83</v>
      </c>
      <c r="H10" s="580">
        <v>90</v>
      </c>
      <c r="I10" s="580"/>
      <c r="J10" s="580">
        <v>87</v>
      </c>
      <c r="K10" s="580">
        <v>31</v>
      </c>
      <c r="L10" s="580">
        <v>56</v>
      </c>
      <c r="M10" s="580"/>
      <c r="N10" s="580">
        <v>97</v>
      </c>
      <c r="O10" s="580">
        <v>56</v>
      </c>
      <c r="P10" s="580">
        <v>41</v>
      </c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</row>
    <row r="11" spans="1:28" s="71" customFormat="1" ht="12.75" x14ac:dyDescent="0.2">
      <c r="A11" s="143" t="s">
        <v>138</v>
      </c>
      <c r="B11" s="580">
        <v>979</v>
      </c>
      <c r="C11" s="580">
        <v>424</v>
      </c>
      <c r="D11" s="580">
        <v>555</v>
      </c>
      <c r="E11" s="580"/>
      <c r="F11" s="580">
        <v>376</v>
      </c>
      <c r="G11" s="580">
        <v>165</v>
      </c>
      <c r="H11" s="580">
        <v>211</v>
      </c>
      <c r="I11" s="580"/>
      <c r="J11" s="580">
        <v>367</v>
      </c>
      <c r="K11" s="580">
        <v>166</v>
      </c>
      <c r="L11" s="580">
        <v>201</v>
      </c>
      <c r="M11" s="580"/>
      <c r="N11" s="580">
        <v>236</v>
      </c>
      <c r="O11" s="580">
        <v>93</v>
      </c>
      <c r="P11" s="580">
        <v>143</v>
      </c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</row>
    <row r="12" spans="1:28" s="71" customFormat="1" ht="12.75" x14ac:dyDescent="0.2">
      <c r="A12" s="143" t="s">
        <v>139</v>
      </c>
      <c r="B12" s="580">
        <v>363</v>
      </c>
      <c r="C12" s="580">
        <v>172</v>
      </c>
      <c r="D12" s="580">
        <v>191</v>
      </c>
      <c r="E12" s="580"/>
      <c r="F12" s="580">
        <v>155</v>
      </c>
      <c r="G12" s="580">
        <v>69</v>
      </c>
      <c r="H12" s="580">
        <v>86</v>
      </c>
      <c r="I12" s="580"/>
      <c r="J12" s="580">
        <v>126</v>
      </c>
      <c r="K12" s="580">
        <v>63</v>
      </c>
      <c r="L12" s="580">
        <v>63</v>
      </c>
      <c r="M12" s="580"/>
      <c r="N12" s="580">
        <v>82</v>
      </c>
      <c r="O12" s="580">
        <v>40</v>
      </c>
      <c r="P12" s="580">
        <v>42</v>
      </c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</row>
    <row r="13" spans="1:28" s="71" customFormat="1" ht="12.75" x14ac:dyDescent="0.2">
      <c r="A13" s="143" t="s">
        <v>140</v>
      </c>
      <c r="B13" s="580">
        <v>447</v>
      </c>
      <c r="C13" s="580">
        <v>165</v>
      </c>
      <c r="D13" s="580">
        <v>282</v>
      </c>
      <c r="E13" s="580"/>
      <c r="F13" s="580">
        <v>193</v>
      </c>
      <c r="G13" s="580">
        <v>73</v>
      </c>
      <c r="H13" s="580">
        <v>120</v>
      </c>
      <c r="I13" s="580"/>
      <c r="J13" s="580">
        <v>133</v>
      </c>
      <c r="K13" s="580">
        <v>45</v>
      </c>
      <c r="L13" s="580">
        <v>88</v>
      </c>
      <c r="M13" s="580"/>
      <c r="N13" s="580">
        <v>121</v>
      </c>
      <c r="O13" s="580">
        <v>47</v>
      </c>
      <c r="P13" s="580">
        <v>74</v>
      </c>
      <c r="Q13" s="581"/>
      <c r="R13" s="581"/>
      <c r="S13" s="581"/>
      <c r="T13" s="581"/>
      <c r="U13" s="581"/>
      <c r="V13" s="581"/>
      <c r="W13" s="581"/>
      <c r="X13" s="581"/>
      <c r="Y13" s="581"/>
      <c r="Z13" s="581"/>
      <c r="AA13" s="581"/>
      <c r="AB13" s="581"/>
    </row>
    <row r="14" spans="1:28" s="71" customFormat="1" ht="12.75" x14ac:dyDescent="0.2">
      <c r="A14" s="143" t="s">
        <v>141</v>
      </c>
      <c r="B14" s="580">
        <v>1277</v>
      </c>
      <c r="C14" s="580">
        <v>449</v>
      </c>
      <c r="D14" s="580">
        <v>828</v>
      </c>
      <c r="E14" s="580"/>
      <c r="F14" s="580">
        <v>503</v>
      </c>
      <c r="G14" s="580">
        <v>176</v>
      </c>
      <c r="H14" s="580">
        <v>327</v>
      </c>
      <c r="I14" s="580"/>
      <c r="J14" s="580">
        <v>401</v>
      </c>
      <c r="K14" s="580">
        <v>144</v>
      </c>
      <c r="L14" s="580">
        <v>257</v>
      </c>
      <c r="M14" s="580"/>
      <c r="N14" s="580">
        <v>373</v>
      </c>
      <c r="O14" s="580">
        <v>129</v>
      </c>
      <c r="P14" s="580">
        <v>244</v>
      </c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</row>
    <row r="15" spans="1:28" s="71" customFormat="1" ht="12.75" x14ac:dyDescent="0.2">
      <c r="A15" s="143" t="s">
        <v>142</v>
      </c>
      <c r="B15" s="580">
        <v>580</v>
      </c>
      <c r="C15" s="580">
        <v>63</v>
      </c>
      <c r="D15" s="580">
        <v>517</v>
      </c>
      <c r="E15" s="580"/>
      <c r="F15" s="580">
        <v>297</v>
      </c>
      <c r="G15" s="580">
        <v>34</v>
      </c>
      <c r="H15" s="580">
        <v>263</v>
      </c>
      <c r="I15" s="580"/>
      <c r="J15" s="580">
        <v>168</v>
      </c>
      <c r="K15" s="580">
        <v>20</v>
      </c>
      <c r="L15" s="580">
        <v>148</v>
      </c>
      <c r="M15" s="580"/>
      <c r="N15" s="580">
        <v>115</v>
      </c>
      <c r="O15" s="580">
        <v>9</v>
      </c>
      <c r="P15" s="580">
        <v>106</v>
      </c>
      <c r="Q15" s="581"/>
      <c r="R15" s="581"/>
      <c r="S15" s="581"/>
      <c r="T15" s="581"/>
      <c r="U15" s="581"/>
      <c r="V15" s="581"/>
      <c r="W15" s="581"/>
      <c r="X15" s="581"/>
      <c r="Y15" s="581"/>
      <c r="Z15" s="581"/>
      <c r="AA15" s="581"/>
      <c r="AB15" s="581"/>
    </row>
    <row r="16" spans="1:28" s="71" customFormat="1" ht="12.75" x14ac:dyDescent="0.2">
      <c r="A16" s="143" t="s">
        <v>276</v>
      </c>
      <c r="B16" s="580">
        <v>15</v>
      </c>
      <c r="C16" s="580">
        <v>13</v>
      </c>
      <c r="D16" s="580">
        <v>2</v>
      </c>
      <c r="E16" s="580"/>
      <c r="F16" s="580">
        <v>15</v>
      </c>
      <c r="G16" s="580">
        <v>13</v>
      </c>
      <c r="H16" s="580">
        <v>2</v>
      </c>
      <c r="I16" s="580"/>
      <c r="J16" s="580"/>
      <c r="K16" s="580"/>
      <c r="L16" s="580"/>
      <c r="M16" s="580"/>
      <c r="N16" s="580"/>
      <c r="O16" s="580"/>
      <c r="P16" s="580"/>
      <c r="Q16" s="581"/>
      <c r="R16" s="581"/>
      <c r="S16" s="581"/>
      <c r="T16" s="581"/>
      <c r="U16" s="581"/>
      <c r="V16" s="581"/>
      <c r="W16" s="581"/>
      <c r="X16" s="581"/>
      <c r="Y16" s="581"/>
      <c r="Z16" s="581"/>
      <c r="AA16" s="581"/>
      <c r="AB16" s="581"/>
    </row>
    <row r="17" spans="1:28" s="71" customFormat="1" ht="12.75" x14ac:dyDescent="0.2">
      <c r="A17" s="143" t="s">
        <v>143</v>
      </c>
      <c r="B17" s="580">
        <v>938</v>
      </c>
      <c r="C17" s="580">
        <v>748</v>
      </c>
      <c r="D17" s="580">
        <v>190</v>
      </c>
      <c r="E17" s="580"/>
      <c r="F17" s="580">
        <v>407</v>
      </c>
      <c r="G17" s="580">
        <v>332</v>
      </c>
      <c r="H17" s="580">
        <v>75</v>
      </c>
      <c r="I17" s="580"/>
      <c r="J17" s="580">
        <v>300</v>
      </c>
      <c r="K17" s="580">
        <v>231</v>
      </c>
      <c r="L17" s="580">
        <v>69</v>
      </c>
      <c r="M17" s="580"/>
      <c r="N17" s="580">
        <v>231</v>
      </c>
      <c r="O17" s="580">
        <v>185</v>
      </c>
      <c r="P17" s="580">
        <v>46</v>
      </c>
      <c r="Q17" s="581"/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</row>
    <row r="18" spans="1:28" s="71" customFormat="1" ht="12.75" x14ac:dyDescent="0.2">
      <c r="A18" s="143" t="s">
        <v>144</v>
      </c>
      <c r="B18" s="580">
        <v>247</v>
      </c>
      <c r="C18" s="580">
        <v>198</v>
      </c>
      <c r="D18" s="580">
        <v>49</v>
      </c>
      <c r="E18" s="580"/>
      <c r="F18" s="580">
        <v>104</v>
      </c>
      <c r="G18" s="580">
        <v>84</v>
      </c>
      <c r="H18" s="580">
        <v>20</v>
      </c>
      <c r="I18" s="580"/>
      <c r="J18" s="580">
        <v>72</v>
      </c>
      <c r="K18" s="580">
        <v>62</v>
      </c>
      <c r="L18" s="580">
        <v>10</v>
      </c>
      <c r="M18" s="580"/>
      <c r="N18" s="580">
        <v>71</v>
      </c>
      <c r="O18" s="580">
        <v>52</v>
      </c>
      <c r="P18" s="580">
        <v>19</v>
      </c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</row>
    <row r="19" spans="1:28" s="71" customFormat="1" ht="12.75" x14ac:dyDescent="0.2">
      <c r="A19" s="143" t="s">
        <v>145</v>
      </c>
      <c r="B19" s="580">
        <v>452</v>
      </c>
      <c r="C19" s="580">
        <v>322</v>
      </c>
      <c r="D19" s="580">
        <v>130</v>
      </c>
      <c r="E19" s="580"/>
      <c r="F19" s="580">
        <v>169</v>
      </c>
      <c r="G19" s="580">
        <v>116</v>
      </c>
      <c r="H19" s="580">
        <v>53</v>
      </c>
      <c r="I19" s="580"/>
      <c r="J19" s="580">
        <v>144</v>
      </c>
      <c r="K19" s="580">
        <v>101</v>
      </c>
      <c r="L19" s="580">
        <v>43</v>
      </c>
      <c r="M19" s="580"/>
      <c r="N19" s="580">
        <v>139</v>
      </c>
      <c r="O19" s="580">
        <v>105</v>
      </c>
      <c r="P19" s="580">
        <v>34</v>
      </c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</row>
    <row r="20" spans="1:28" s="71" customFormat="1" ht="12.75" x14ac:dyDescent="0.2">
      <c r="A20" s="143" t="s">
        <v>146</v>
      </c>
      <c r="B20" s="580">
        <v>2113</v>
      </c>
      <c r="C20" s="580">
        <v>1585</v>
      </c>
      <c r="D20" s="580">
        <v>528</v>
      </c>
      <c r="E20" s="580"/>
      <c r="F20" s="580">
        <v>882</v>
      </c>
      <c r="G20" s="580">
        <v>678</v>
      </c>
      <c r="H20" s="580">
        <v>204</v>
      </c>
      <c r="I20" s="580"/>
      <c r="J20" s="580">
        <v>678</v>
      </c>
      <c r="K20" s="580">
        <v>497</v>
      </c>
      <c r="L20" s="580">
        <v>181</v>
      </c>
      <c r="M20" s="580"/>
      <c r="N20" s="580">
        <v>553</v>
      </c>
      <c r="O20" s="580">
        <v>410</v>
      </c>
      <c r="P20" s="580">
        <v>143</v>
      </c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</row>
    <row r="21" spans="1:28" s="71" customFormat="1" ht="12.75" x14ac:dyDescent="0.2">
      <c r="A21" s="143" t="s">
        <v>147</v>
      </c>
      <c r="B21" s="580">
        <v>1432</v>
      </c>
      <c r="C21" s="580">
        <v>1119</v>
      </c>
      <c r="D21" s="580">
        <v>313</v>
      </c>
      <c r="E21" s="580"/>
      <c r="F21" s="580">
        <v>589</v>
      </c>
      <c r="G21" s="580">
        <v>463</v>
      </c>
      <c r="H21" s="580">
        <v>126</v>
      </c>
      <c r="I21" s="580"/>
      <c r="J21" s="580">
        <v>466</v>
      </c>
      <c r="K21" s="580">
        <v>361</v>
      </c>
      <c r="L21" s="580">
        <v>105</v>
      </c>
      <c r="M21" s="580"/>
      <c r="N21" s="580">
        <v>377</v>
      </c>
      <c r="O21" s="580">
        <v>295</v>
      </c>
      <c r="P21" s="580">
        <v>82</v>
      </c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</row>
    <row r="22" spans="1:28" s="71" customFormat="1" ht="12.75" x14ac:dyDescent="0.2">
      <c r="A22" s="143" t="s">
        <v>148</v>
      </c>
      <c r="B22" s="580">
        <v>194</v>
      </c>
      <c r="C22" s="580">
        <v>153</v>
      </c>
      <c r="D22" s="580">
        <v>41</v>
      </c>
      <c r="E22" s="580"/>
      <c r="F22" s="580">
        <v>79</v>
      </c>
      <c r="G22" s="580">
        <v>66</v>
      </c>
      <c r="H22" s="580">
        <v>13</v>
      </c>
      <c r="I22" s="580"/>
      <c r="J22" s="580">
        <v>52</v>
      </c>
      <c r="K22" s="580">
        <v>39</v>
      </c>
      <c r="L22" s="580">
        <v>13</v>
      </c>
      <c r="M22" s="580"/>
      <c r="N22" s="580">
        <v>63</v>
      </c>
      <c r="O22" s="580">
        <v>48</v>
      </c>
      <c r="P22" s="580">
        <v>15</v>
      </c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</row>
    <row r="23" spans="1:28" s="71" customFormat="1" ht="12.75" x14ac:dyDescent="0.2">
      <c r="A23" s="143" t="s">
        <v>150</v>
      </c>
      <c r="B23" s="580">
        <v>187</v>
      </c>
      <c r="C23" s="580">
        <v>167</v>
      </c>
      <c r="D23" s="580">
        <v>20</v>
      </c>
      <c r="E23" s="580"/>
      <c r="F23" s="580">
        <v>104</v>
      </c>
      <c r="G23" s="580">
        <v>95</v>
      </c>
      <c r="H23" s="580">
        <v>9</v>
      </c>
      <c r="I23" s="580"/>
      <c r="J23" s="580">
        <v>31</v>
      </c>
      <c r="K23" s="580">
        <v>26</v>
      </c>
      <c r="L23" s="580">
        <v>5</v>
      </c>
      <c r="M23" s="580"/>
      <c r="N23" s="580">
        <v>52</v>
      </c>
      <c r="O23" s="580">
        <v>46</v>
      </c>
      <c r="P23" s="580">
        <v>6</v>
      </c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</row>
    <row r="24" spans="1:28" s="71" customFormat="1" ht="12.75" x14ac:dyDescent="0.2">
      <c r="A24" s="143" t="s">
        <v>149</v>
      </c>
      <c r="B24" s="580">
        <v>749</v>
      </c>
      <c r="C24" s="580">
        <v>550</v>
      </c>
      <c r="D24" s="580">
        <v>199</v>
      </c>
      <c r="E24" s="580"/>
      <c r="F24" s="580">
        <v>324</v>
      </c>
      <c r="G24" s="580">
        <v>252</v>
      </c>
      <c r="H24" s="580">
        <v>72</v>
      </c>
      <c r="I24" s="580"/>
      <c r="J24" s="580">
        <v>186</v>
      </c>
      <c r="K24" s="580">
        <v>122</v>
      </c>
      <c r="L24" s="580">
        <v>64</v>
      </c>
      <c r="M24" s="580"/>
      <c r="N24" s="580">
        <v>239</v>
      </c>
      <c r="O24" s="580">
        <v>176</v>
      </c>
      <c r="P24" s="580">
        <v>63</v>
      </c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</row>
    <row r="25" spans="1:28" s="71" customFormat="1" ht="12.75" x14ac:dyDescent="0.2">
      <c r="A25" s="143" t="s">
        <v>151</v>
      </c>
      <c r="B25" s="580">
        <v>1463</v>
      </c>
      <c r="C25" s="580">
        <v>555</v>
      </c>
      <c r="D25" s="580">
        <v>908</v>
      </c>
      <c r="E25" s="580"/>
      <c r="F25" s="580">
        <v>561</v>
      </c>
      <c r="G25" s="580">
        <v>182</v>
      </c>
      <c r="H25" s="580">
        <v>379</v>
      </c>
      <c r="I25" s="580"/>
      <c r="J25" s="580">
        <v>543</v>
      </c>
      <c r="K25" s="580">
        <v>232</v>
      </c>
      <c r="L25" s="580">
        <v>311</v>
      </c>
      <c r="M25" s="580"/>
      <c r="N25" s="580">
        <v>359</v>
      </c>
      <c r="O25" s="580">
        <v>141</v>
      </c>
      <c r="P25" s="580">
        <v>218</v>
      </c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</row>
    <row r="26" spans="1:28" s="71" customFormat="1" ht="12.75" x14ac:dyDescent="0.2">
      <c r="A26" s="143" t="s">
        <v>152</v>
      </c>
      <c r="B26" s="580">
        <v>537</v>
      </c>
      <c r="C26" s="580">
        <v>438</v>
      </c>
      <c r="D26" s="580">
        <v>99</v>
      </c>
      <c r="E26" s="580"/>
      <c r="F26" s="580">
        <v>242</v>
      </c>
      <c r="G26" s="580">
        <v>207</v>
      </c>
      <c r="H26" s="580">
        <v>35</v>
      </c>
      <c r="I26" s="580"/>
      <c r="J26" s="580">
        <v>207</v>
      </c>
      <c r="K26" s="580">
        <v>164</v>
      </c>
      <c r="L26" s="580">
        <v>43</v>
      </c>
      <c r="M26" s="580"/>
      <c r="N26" s="580">
        <v>88</v>
      </c>
      <c r="O26" s="580">
        <v>67</v>
      </c>
      <c r="P26" s="580">
        <v>21</v>
      </c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</row>
    <row r="27" spans="1:28" s="71" customFormat="1" ht="12.75" x14ac:dyDescent="0.2">
      <c r="A27" s="143" t="s">
        <v>277</v>
      </c>
      <c r="B27" s="580">
        <v>208</v>
      </c>
      <c r="C27" s="580">
        <v>181</v>
      </c>
      <c r="D27" s="580">
        <v>27</v>
      </c>
      <c r="E27" s="580"/>
      <c r="F27" s="580">
        <v>208</v>
      </c>
      <c r="G27" s="580">
        <v>181</v>
      </c>
      <c r="H27" s="580">
        <v>27</v>
      </c>
      <c r="I27" s="580"/>
      <c r="J27" s="580"/>
      <c r="K27" s="580"/>
      <c r="L27" s="580"/>
      <c r="M27" s="580"/>
      <c r="N27" s="580"/>
      <c r="O27" s="580"/>
      <c r="P27" s="580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</row>
    <row r="28" spans="1:28" s="71" customFormat="1" ht="4.5" customHeight="1" x14ac:dyDescent="0.2">
      <c r="A28" s="69"/>
      <c r="B28" s="580"/>
      <c r="C28" s="580"/>
      <c r="D28" s="580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81"/>
      <c r="S28" s="581"/>
      <c r="T28" s="581"/>
      <c r="U28" s="581"/>
      <c r="V28" s="581"/>
      <c r="W28" s="581"/>
      <c r="X28" s="581"/>
      <c r="Y28" s="581"/>
      <c r="Z28" s="581"/>
      <c r="AA28" s="581"/>
      <c r="AB28" s="581"/>
    </row>
    <row r="29" spans="1:28" ht="12.75" x14ac:dyDescent="0.2">
      <c r="A29" s="70" t="s">
        <v>153</v>
      </c>
      <c r="B29" s="582">
        <v>4646</v>
      </c>
      <c r="C29" s="582">
        <v>2723</v>
      </c>
      <c r="D29" s="582">
        <v>1923</v>
      </c>
      <c r="E29" s="582"/>
      <c r="F29" s="582">
        <v>2018</v>
      </c>
      <c r="G29" s="582">
        <v>1208</v>
      </c>
      <c r="H29" s="582">
        <v>810</v>
      </c>
      <c r="I29" s="582"/>
      <c r="J29" s="582">
        <v>1479</v>
      </c>
      <c r="K29" s="582">
        <v>853</v>
      </c>
      <c r="L29" s="582">
        <v>626</v>
      </c>
      <c r="M29" s="582"/>
      <c r="N29" s="582">
        <v>1149</v>
      </c>
      <c r="O29" s="582">
        <v>662</v>
      </c>
      <c r="P29" s="582">
        <v>487</v>
      </c>
    </row>
    <row r="30" spans="1:28" ht="12.75" x14ac:dyDescent="0.2">
      <c r="A30" s="144" t="s">
        <v>154</v>
      </c>
      <c r="B30" s="583">
        <v>81</v>
      </c>
      <c r="C30" s="583">
        <v>53</v>
      </c>
      <c r="D30" s="583">
        <v>28</v>
      </c>
      <c r="E30" s="583"/>
      <c r="F30" s="583">
        <v>19</v>
      </c>
      <c r="G30" s="583">
        <v>16</v>
      </c>
      <c r="H30" s="583">
        <v>3</v>
      </c>
      <c r="I30" s="583"/>
      <c r="J30" s="583">
        <v>54</v>
      </c>
      <c r="K30" s="583">
        <v>29</v>
      </c>
      <c r="L30" s="583">
        <v>25</v>
      </c>
      <c r="M30" s="583"/>
      <c r="N30" s="583">
        <v>8</v>
      </c>
      <c r="O30" s="583">
        <v>8</v>
      </c>
      <c r="P30" s="583"/>
    </row>
    <row r="31" spans="1:28" ht="12.75" x14ac:dyDescent="0.2">
      <c r="A31" s="144" t="s">
        <v>155</v>
      </c>
      <c r="B31" s="583">
        <v>1123</v>
      </c>
      <c r="C31" s="583">
        <v>646</v>
      </c>
      <c r="D31" s="583">
        <v>477</v>
      </c>
      <c r="E31" s="583"/>
      <c r="F31" s="583">
        <v>533</v>
      </c>
      <c r="G31" s="583">
        <v>321</v>
      </c>
      <c r="H31" s="583">
        <v>212</v>
      </c>
      <c r="I31" s="583"/>
      <c r="J31" s="583">
        <v>319</v>
      </c>
      <c r="K31" s="583">
        <v>173</v>
      </c>
      <c r="L31" s="583">
        <v>146</v>
      </c>
      <c r="M31" s="583"/>
      <c r="N31" s="583">
        <v>271</v>
      </c>
      <c r="O31" s="583">
        <v>152</v>
      </c>
      <c r="P31" s="583">
        <v>119</v>
      </c>
    </row>
    <row r="32" spans="1:28" s="575" customFormat="1" ht="12.75" x14ac:dyDescent="0.2">
      <c r="A32" s="145" t="s">
        <v>156</v>
      </c>
      <c r="B32" s="583">
        <v>625</v>
      </c>
      <c r="C32" s="583">
        <v>303</v>
      </c>
      <c r="D32" s="583">
        <v>322</v>
      </c>
      <c r="E32" s="583"/>
      <c r="F32" s="583">
        <v>231</v>
      </c>
      <c r="G32" s="583">
        <v>123</v>
      </c>
      <c r="H32" s="583">
        <v>108</v>
      </c>
      <c r="I32" s="583"/>
      <c r="J32" s="583">
        <v>262</v>
      </c>
      <c r="K32" s="583">
        <v>115</v>
      </c>
      <c r="L32" s="583">
        <v>147</v>
      </c>
      <c r="M32" s="583"/>
      <c r="N32" s="583">
        <v>132</v>
      </c>
      <c r="O32" s="583">
        <v>65</v>
      </c>
      <c r="P32" s="583">
        <v>67</v>
      </c>
    </row>
    <row r="33" spans="1:16" s="575" customFormat="1" ht="12.75" x14ac:dyDescent="0.2">
      <c r="A33" s="145" t="s">
        <v>157</v>
      </c>
      <c r="B33" s="583">
        <v>593</v>
      </c>
      <c r="C33" s="583">
        <v>337</v>
      </c>
      <c r="D33" s="583">
        <v>256</v>
      </c>
      <c r="E33" s="583"/>
      <c r="F33" s="583">
        <v>292</v>
      </c>
      <c r="G33" s="583">
        <v>160</v>
      </c>
      <c r="H33" s="583">
        <v>132</v>
      </c>
      <c r="I33" s="583"/>
      <c r="J33" s="583">
        <v>141</v>
      </c>
      <c r="K33" s="583">
        <v>91</v>
      </c>
      <c r="L33" s="583">
        <v>50</v>
      </c>
      <c r="M33" s="583"/>
      <c r="N33" s="583">
        <v>160</v>
      </c>
      <c r="O33" s="583">
        <v>86</v>
      </c>
      <c r="P33" s="583">
        <v>74</v>
      </c>
    </row>
    <row r="34" spans="1:16" s="575" customFormat="1" ht="12.75" x14ac:dyDescent="0.2">
      <c r="A34" s="145" t="s">
        <v>158</v>
      </c>
      <c r="B34" s="583">
        <v>603</v>
      </c>
      <c r="C34" s="583">
        <v>394</v>
      </c>
      <c r="D34" s="583">
        <v>209</v>
      </c>
      <c r="E34" s="583"/>
      <c r="F34" s="583">
        <v>212</v>
      </c>
      <c r="G34" s="583">
        <v>145</v>
      </c>
      <c r="H34" s="583">
        <v>67</v>
      </c>
      <c r="I34" s="583"/>
      <c r="J34" s="583">
        <v>236</v>
      </c>
      <c r="K34" s="583">
        <v>151</v>
      </c>
      <c r="L34" s="583">
        <v>85</v>
      </c>
      <c r="M34" s="583"/>
      <c r="N34" s="583">
        <v>155</v>
      </c>
      <c r="O34" s="583">
        <v>98</v>
      </c>
      <c r="P34" s="583">
        <v>57</v>
      </c>
    </row>
    <row r="35" spans="1:16" s="575" customFormat="1" ht="12.75" x14ac:dyDescent="0.2">
      <c r="A35" s="145" t="s">
        <v>159</v>
      </c>
      <c r="B35" s="583">
        <v>1547</v>
      </c>
      <c r="C35" s="583">
        <v>937</v>
      </c>
      <c r="D35" s="583">
        <v>610</v>
      </c>
      <c r="E35" s="583"/>
      <c r="F35" s="583">
        <v>710</v>
      </c>
      <c r="G35" s="583">
        <v>431</v>
      </c>
      <c r="H35" s="583">
        <v>279</v>
      </c>
      <c r="I35" s="583"/>
      <c r="J35" s="583">
        <v>445</v>
      </c>
      <c r="K35" s="583">
        <v>277</v>
      </c>
      <c r="L35" s="583">
        <v>168</v>
      </c>
      <c r="M35" s="583"/>
      <c r="N35" s="583">
        <v>392</v>
      </c>
      <c r="O35" s="583">
        <v>229</v>
      </c>
      <c r="P35" s="583">
        <v>163</v>
      </c>
    </row>
    <row r="36" spans="1:16" s="575" customFormat="1" ht="13.5" thickBot="1" x14ac:dyDescent="0.25">
      <c r="A36" s="146" t="s">
        <v>160</v>
      </c>
      <c r="B36" s="585">
        <v>74</v>
      </c>
      <c r="C36" s="585">
        <v>53</v>
      </c>
      <c r="D36" s="585">
        <v>21</v>
      </c>
      <c r="E36" s="585"/>
      <c r="F36" s="585">
        <v>21</v>
      </c>
      <c r="G36" s="585">
        <v>12</v>
      </c>
      <c r="H36" s="585">
        <v>9</v>
      </c>
      <c r="I36" s="585"/>
      <c r="J36" s="585">
        <v>22</v>
      </c>
      <c r="K36" s="585">
        <v>17</v>
      </c>
      <c r="L36" s="585">
        <v>5</v>
      </c>
      <c r="M36" s="585"/>
      <c r="N36" s="585">
        <v>31</v>
      </c>
      <c r="O36" s="585">
        <v>24</v>
      </c>
      <c r="P36" s="585">
        <v>7</v>
      </c>
    </row>
    <row r="37" spans="1:16" s="575" customFormat="1" ht="15" customHeight="1" x14ac:dyDescent="0.2">
      <c r="A37" s="246" t="s">
        <v>24</v>
      </c>
    </row>
    <row r="38" spans="1:16" s="575" customFormat="1" x14ac:dyDescent="0.2">
      <c r="A38" s="73"/>
    </row>
    <row r="39" spans="1:16" s="575" customFormat="1" x14ac:dyDescent="0.2">
      <c r="A39" s="73"/>
    </row>
    <row r="40" spans="1:16" s="575" customFormat="1" x14ac:dyDescent="0.2">
      <c r="A40" s="73"/>
    </row>
    <row r="41" spans="1:16" s="575" customFormat="1" x14ac:dyDescent="0.2">
      <c r="A41" s="73"/>
    </row>
    <row r="42" spans="1:16" s="575" customFormat="1" x14ac:dyDescent="0.2">
      <c r="A42" s="72"/>
    </row>
    <row r="43" spans="1:16" s="575" customFormat="1" x14ac:dyDescent="0.2">
      <c r="A43" s="72"/>
    </row>
  </sheetData>
  <mergeCells count="6">
    <mergeCell ref="A2:P2"/>
    <mergeCell ref="A3:A4"/>
    <mergeCell ref="B3:D3"/>
    <mergeCell ref="F3:H3"/>
    <mergeCell ref="J3:L3"/>
    <mergeCell ref="N3:P3"/>
  </mergeCells>
  <conditionalFormatting sqref="B6:P36">
    <cfRule type="cellIs" dxfId="644" priority="1" operator="equal">
      <formula>0</formula>
    </cfRule>
  </conditionalFormatting>
  <hyperlinks>
    <hyperlink ref="Q2" location="Contenido!A1" display="Contenido"/>
  </hyperlinks>
  <printOptions horizontalCentered="1"/>
  <pageMargins left="0.39370078740157483" right="0.39370078740157483" top="0.39370078740157483" bottom="0" header="0.31496062992125984" footer="0.31496062992125984"/>
  <pageSetup scale="85" fitToHeight="0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44"/>
  <sheetViews>
    <sheetView showGridLines="0" zoomScaleNormal="100" zoomScaleSheetLayoutView="100" workbookViewId="0">
      <selection activeCell="P38" sqref="P38"/>
    </sheetView>
  </sheetViews>
  <sheetFormatPr baseColWidth="10" defaultColWidth="10.125" defaultRowHeight="12" x14ac:dyDescent="0.2"/>
  <cols>
    <col min="1" max="1" width="61.12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28" width="10.125" style="575"/>
    <col min="29" max="16384" width="10.125" style="72"/>
  </cols>
  <sheetData>
    <row r="1" spans="1:28" ht="15" x14ac:dyDescent="0.25">
      <c r="A1" s="818" t="s">
        <v>918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</row>
    <row r="2" spans="1:28" ht="15" x14ac:dyDescent="0.25">
      <c r="A2" s="818" t="s">
        <v>271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484" t="s">
        <v>612</v>
      </c>
    </row>
    <row r="3" spans="1:28" ht="15" x14ac:dyDescent="0.25">
      <c r="A3" s="818" t="s">
        <v>269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</row>
    <row r="4" spans="1:28" ht="15" x14ac:dyDescent="0.25">
      <c r="A4" s="818" t="s">
        <v>270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</row>
    <row r="5" spans="1:28" ht="15" x14ac:dyDescent="0.25">
      <c r="A5" s="819" t="s">
        <v>161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</row>
    <row r="6" spans="1:28" s="594" customFormat="1" ht="16.5" customHeight="1" x14ac:dyDescent="0.25">
      <c r="A6" s="800" t="s">
        <v>975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  <c r="Q6" s="593"/>
      <c r="R6" s="593"/>
      <c r="S6" s="593"/>
      <c r="T6" s="593"/>
      <c r="U6" s="593"/>
      <c r="V6" s="593"/>
      <c r="W6" s="593"/>
      <c r="X6" s="593"/>
      <c r="Y6" s="593"/>
      <c r="Z6" s="593"/>
      <c r="AA6" s="593"/>
      <c r="AB6" s="593"/>
    </row>
    <row r="7" spans="1:28" s="594" customFormat="1" ht="29.2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4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</row>
    <row r="8" spans="1:28" ht="4.5" customHeight="1" x14ac:dyDescent="0.2">
      <c r="A8" s="96"/>
      <c r="B8" s="576"/>
      <c r="C8" s="577"/>
      <c r="D8" s="577"/>
      <c r="E8" s="578"/>
      <c r="F8" s="576"/>
      <c r="G8" s="577"/>
      <c r="H8" s="577"/>
      <c r="I8" s="578"/>
      <c r="J8" s="576"/>
      <c r="K8" s="577"/>
      <c r="L8" s="577"/>
      <c r="M8" s="578"/>
      <c r="N8" s="576"/>
      <c r="O8" s="577"/>
      <c r="P8" s="577"/>
    </row>
    <row r="9" spans="1:28" ht="12.75" x14ac:dyDescent="0.2">
      <c r="A9" s="252" t="s">
        <v>0</v>
      </c>
      <c r="B9" s="579">
        <v>51363</v>
      </c>
      <c r="C9" s="579">
        <v>25235</v>
      </c>
      <c r="D9" s="579">
        <v>26128</v>
      </c>
      <c r="E9" s="579"/>
      <c r="F9" s="579">
        <v>19544</v>
      </c>
      <c r="G9" s="579">
        <v>9725</v>
      </c>
      <c r="H9" s="579">
        <v>9819</v>
      </c>
      <c r="I9" s="579"/>
      <c r="J9" s="579">
        <v>17046</v>
      </c>
      <c r="K9" s="579">
        <v>8411</v>
      </c>
      <c r="L9" s="579">
        <v>8635</v>
      </c>
      <c r="M9" s="579"/>
      <c r="N9" s="579">
        <v>14773</v>
      </c>
      <c r="O9" s="579">
        <v>7099</v>
      </c>
      <c r="P9" s="579">
        <v>7674</v>
      </c>
    </row>
    <row r="10" spans="1:28" ht="4.5" customHeight="1" x14ac:dyDescent="0.2">
      <c r="A10" s="69"/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</row>
    <row r="11" spans="1:28" ht="12.75" x14ac:dyDescent="0.2">
      <c r="A11" s="69" t="s">
        <v>110</v>
      </c>
      <c r="B11" s="579">
        <v>35146</v>
      </c>
      <c r="C11" s="579">
        <v>15845</v>
      </c>
      <c r="D11" s="579">
        <v>19301</v>
      </c>
      <c r="E11" s="579"/>
      <c r="F11" s="579">
        <v>13108</v>
      </c>
      <c r="G11" s="579">
        <v>5929</v>
      </c>
      <c r="H11" s="579">
        <v>7179</v>
      </c>
      <c r="I11" s="579"/>
      <c r="J11" s="579">
        <v>11639</v>
      </c>
      <c r="K11" s="579">
        <v>5300</v>
      </c>
      <c r="L11" s="579">
        <v>6339</v>
      </c>
      <c r="M11" s="579"/>
      <c r="N11" s="579">
        <v>10399</v>
      </c>
      <c r="O11" s="579">
        <v>4616</v>
      </c>
      <c r="P11" s="579">
        <v>5783</v>
      </c>
    </row>
    <row r="12" spans="1:28" ht="12.75" x14ac:dyDescent="0.2">
      <c r="A12" s="143" t="s">
        <v>111</v>
      </c>
      <c r="B12" s="580">
        <v>325</v>
      </c>
      <c r="C12" s="580">
        <v>141</v>
      </c>
      <c r="D12" s="580">
        <v>184</v>
      </c>
      <c r="E12" s="580"/>
      <c r="F12" s="580">
        <v>111</v>
      </c>
      <c r="G12" s="580">
        <v>43</v>
      </c>
      <c r="H12" s="580">
        <v>68</v>
      </c>
      <c r="I12" s="580"/>
      <c r="J12" s="580">
        <v>127</v>
      </c>
      <c r="K12" s="580">
        <v>62</v>
      </c>
      <c r="L12" s="580">
        <v>65</v>
      </c>
      <c r="M12" s="580"/>
      <c r="N12" s="580">
        <v>87</v>
      </c>
      <c r="O12" s="580">
        <v>36</v>
      </c>
      <c r="P12" s="580">
        <v>51</v>
      </c>
    </row>
    <row r="13" spans="1:28" ht="12.75" x14ac:dyDescent="0.2">
      <c r="A13" s="143" t="s">
        <v>112</v>
      </c>
      <c r="B13" s="580">
        <v>822</v>
      </c>
      <c r="C13" s="580">
        <v>342</v>
      </c>
      <c r="D13" s="580">
        <v>480</v>
      </c>
      <c r="E13" s="580"/>
      <c r="F13" s="580">
        <v>408</v>
      </c>
      <c r="G13" s="580">
        <v>152</v>
      </c>
      <c r="H13" s="580">
        <v>256</v>
      </c>
      <c r="I13" s="580"/>
      <c r="J13" s="580">
        <v>206</v>
      </c>
      <c r="K13" s="580">
        <v>91</v>
      </c>
      <c r="L13" s="580">
        <v>115</v>
      </c>
      <c r="M13" s="580"/>
      <c r="N13" s="580">
        <v>208</v>
      </c>
      <c r="O13" s="580">
        <v>99</v>
      </c>
      <c r="P13" s="580">
        <v>109</v>
      </c>
    </row>
    <row r="14" spans="1:28" ht="12.75" x14ac:dyDescent="0.2">
      <c r="A14" s="143" t="s">
        <v>275</v>
      </c>
      <c r="B14" s="580">
        <v>670</v>
      </c>
      <c r="C14" s="580">
        <v>277</v>
      </c>
      <c r="D14" s="580">
        <v>393</v>
      </c>
      <c r="E14" s="580"/>
      <c r="F14" s="580">
        <v>293</v>
      </c>
      <c r="G14" s="580">
        <v>116</v>
      </c>
      <c r="H14" s="580">
        <v>177</v>
      </c>
      <c r="I14" s="580"/>
      <c r="J14" s="580">
        <v>153</v>
      </c>
      <c r="K14" s="580">
        <v>65</v>
      </c>
      <c r="L14" s="580">
        <v>88</v>
      </c>
      <c r="M14" s="580"/>
      <c r="N14" s="580">
        <v>224</v>
      </c>
      <c r="O14" s="580">
        <v>96</v>
      </c>
      <c r="P14" s="580">
        <v>128</v>
      </c>
    </row>
    <row r="15" spans="1:28" ht="12.75" x14ac:dyDescent="0.2">
      <c r="A15" s="143" t="s">
        <v>113</v>
      </c>
      <c r="B15" s="580">
        <v>322</v>
      </c>
      <c r="C15" s="580">
        <v>79</v>
      </c>
      <c r="D15" s="580">
        <v>243</v>
      </c>
      <c r="E15" s="580"/>
      <c r="F15" s="580">
        <v>131</v>
      </c>
      <c r="G15" s="580">
        <v>25</v>
      </c>
      <c r="H15" s="580">
        <v>106</v>
      </c>
      <c r="I15" s="580"/>
      <c r="J15" s="580">
        <v>74</v>
      </c>
      <c r="K15" s="580">
        <v>20</v>
      </c>
      <c r="L15" s="580">
        <v>54</v>
      </c>
      <c r="M15" s="580"/>
      <c r="N15" s="580">
        <v>117</v>
      </c>
      <c r="O15" s="580">
        <v>34</v>
      </c>
      <c r="P15" s="580">
        <v>83</v>
      </c>
    </row>
    <row r="16" spans="1:28" ht="12.75" x14ac:dyDescent="0.2">
      <c r="A16" s="143" t="s">
        <v>272</v>
      </c>
      <c r="B16" s="580">
        <v>134</v>
      </c>
      <c r="C16" s="580">
        <v>87</v>
      </c>
      <c r="D16" s="580">
        <v>47</v>
      </c>
      <c r="E16" s="580"/>
      <c r="F16" s="580">
        <v>134</v>
      </c>
      <c r="G16" s="580">
        <v>87</v>
      </c>
      <c r="H16" s="580">
        <v>47</v>
      </c>
      <c r="I16" s="580"/>
      <c r="J16" s="580"/>
      <c r="K16" s="580"/>
      <c r="L16" s="580"/>
      <c r="M16" s="580"/>
      <c r="N16" s="580"/>
      <c r="O16" s="580"/>
      <c r="P16" s="580"/>
    </row>
    <row r="17" spans="1:28" ht="12.75" x14ac:dyDescent="0.2">
      <c r="A17" s="143" t="s">
        <v>116</v>
      </c>
      <c r="B17" s="580">
        <v>5226</v>
      </c>
      <c r="C17" s="580">
        <v>2292</v>
      </c>
      <c r="D17" s="580">
        <v>2934</v>
      </c>
      <c r="E17" s="580"/>
      <c r="F17" s="580">
        <v>1798</v>
      </c>
      <c r="G17" s="580">
        <v>808</v>
      </c>
      <c r="H17" s="580">
        <v>990</v>
      </c>
      <c r="I17" s="580"/>
      <c r="J17" s="580">
        <v>1932</v>
      </c>
      <c r="K17" s="580">
        <v>831</v>
      </c>
      <c r="L17" s="580">
        <v>1101</v>
      </c>
      <c r="M17" s="580"/>
      <c r="N17" s="580">
        <v>1496</v>
      </c>
      <c r="O17" s="580">
        <v>653</v>
      </c>
      <c r="P17" s="580">
        <v>843</v>
      </c>
    </row>
    <row r="18" spans="1:28" s="71" customFormat="1" ht="12.75" x14ac:dyDescent="0.2">
      <c r="A18" s="143" t="s">
        <v>117</v>
      </c>
      <c r="B18" s="580">
        <v>271</v>
      </c>
      <c r="C18" s="580">
        <v>77</v>
      </c>
      <c r="D18" s="580">
        <v>194</v>
      </c>
      <c r="E18" s="580"/>
      <c r="F18" s="580">
        <v>83</v>
      </c>
      <c r="G18" s="580">
        <v>29</v>
      </c>
      <c r="H18" s="580">
        <v>54</v>
      </c>
      <c r="I18" s="580"/>
      <c r="J18" s="580">
        <v>99</v>
      </c>
      <c r="K18" s="580">
        <v>24</v>
      </c>
      <c r="L18" s="580">
        <v>75</v>
      </c>
      <c r="M18" s="580"/>
      <c r="N18" s="580">
        <v>89</v>
      </c>
      <c r="O18" s="580">
        <v>24</v>
      </c>
      <c r="P18" s="580">
        <v>65</v>
      </c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</row>
    <row r="19" spans="1:28" s="71" customFormat="1" ht="12.75" x14ac:dyDescent="0.2">
      <c r="A19" s="143" t="s">
        <v>118</v>
      </c>
      <c r="B19" s="580">
        <v>528</v>
      </c>
      <c r="C19" s="580">
        <v>225</v>
      </c>
      <c r="D19" s="580">
        <v>303</v>
      </c>
      <c r="E19" s="580"/>
      <c r="F19" s="580">
        <v>150</v>
      </c>
      <c r="G19" s="580">
        <v>65</v>
      </c>
      <c r="H19" s="580">
        <v>85</v>
      </c>
      <c r="I19" s="580"/>
      <c r="J19" s="580">
        <v>136</v>
      </c>
      <c r="K19" s="580">
        <v>56</v>
      </c>
      <c r="L19" s="580">
        <v>80</v>
      </c>
      <c r="M19" s="580"/>
      <c r="N19" s="580">
        <v>242</v>
      </c>
      <c r="O19" s="580">
        <v>104</v>
      </c>
      <c r="P19" s="580">
        <v>138</v>
      </c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</row>
    <row r="20" spans="1:28" s="71" customFormat="1" ht="12.75" x14ac:dyDescent="0.2">
      <c r="A20" s="143" t="s">
        <v>119</v>
      </c>
      <c r="B20" s="580">
        <v>2477</v>
      </c>
      <c r="C20" s="580">
        <v>1006</v>
      </c>
      <c r="D20" s="580">
        <v>1471</v>
      </c>
      <c r="E20" s="580"/>
      <c r="F20" s="580">
        <v>831</v>
      </c>
      <c r="G20" s="580">
        <v>347</v>
      </c>
      <c r="H20" s="580">
        <v>484</v>
      </c>
      <c r="I20" s="580"/>
      <c r="J20" s="580">
        <v>881</v>
      </c>
      <c r="K20" s="580">
        <v>391</v>
      </c>
      <c r="L20" s="580">
        <v>490</v>
      </c>
      <c r="M20" s="580"/>
      <c r="N20" s="580">
        <v>765</v>
      </c>
      <c r="O20" s="580">
        <v>268</v>
      </c>
      <c r="P20" s="580">
        <v>497</v>
      </c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</row>
    <row r="21" spans="1:28" s="71" customFormat="1" ht="12.75" x14ac:dyDescent="0.2">
      <c r="A21" s="143" t="s">
        <v>114</v>
      </c>
      <c r="B21" s="580">
        <v>59</v>
      </c>
      <c r="C21" s="580">
        <v>36</v>
      </c>
      <c r="D21" s="580">
        <v>23</v>
      </c>
      <c r="E21" s="580"/>
      <c r="F21" s="580"/>
      <c r="G21" s="580"/>
      <c r="H21" s="580"/>
      <c r="I21" s="580"/>
      <c r="J21" s="580">
        <v>59</v>
      </c>
      <c r="K21" s="580">
        <v>36</v>
      </c>
      <c r="L21" s="580">
        <v>23</v>
      </c>
      <c r="M21" s="580"/>
      <c r="N21" s="580"/>
      <c r="O21" s="580"/>
      <c r="P21" s="580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</row>
    <row r="22" spans="1:28" s="71" customFormat="1" ht="12.75" x14ac:dyDescent="0.2">
      <c r="A22" s="143" t="s">
        <v>115</v>
      </c>
      <c r="B22" s="580">
        <v>53</v>
      </c>
      <c r="C22" s="580">
        <v>37</v>
      </c>
      <c r="D22" s="580">
        <v>16</v>
      </c>
      <c r="E22" s="580"/>
      <c r="F22" s="580"/>
      <c r="G22" s="580"/>
      <c r="H22" s="580"/>
      <c r="I22" s="580"/>
      <c r="J22" s="580">
        <v>17</v>
      </c>
      <c r="K22" s="580">
        <v>11</v>
      </c>
      <c r="L22" s="580">
        <v>6</v>
      </c>
      <c r="M22" s="580"/>
      <c r="N22" s="580">
        <v>36</v>
      </c>
      <c r="O22" s="580">
        <v>26</v>
      </c>
      <c r="P22" s="580">
        <v>10</v>
      </c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</row>
    <row r="23" spans="1:28" s="71" customFormat="1" ht="12.75" x14ac:dyDescent="0.2">
      <c r="A23" s="143" t="s">
        <v>273</v>
      </c>
      <c r="B23" s="580">
        <v>1250</v>
      </c>
      <c r="C23" s="580">
        <v>875</v>
      </c>
      <c r="D23" s="580">
        <v>375</v>
      </c>
      <c r="E23" s="580"/>
      <c r="F23" s="580">
        <v>1206</v>
      </c>
      <c r="G23" s="580">
        <v>840</v>
      </c>
      <c r="H23" s="580">
        <v>366</v>
      </c>
      <c r="I23" s="580"/>
      <c r="J23" s="580">
        <v>20</v>
      </c>
      <c r="K23" s="580">
        <v>15</v>
      </c>
      <c r="L23" s="580">
        <v>5</v>
      </c>
      <c r="M23" s="580"/>
      <c r="N23" s="580">
        <v>24</v>
      </c>
      <c r="O23" s="580">
        <v>20</v>
      </c>
      <c r="P23" s="580">
        <v>4</v>
      </c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</row>
    <row r="24" spans="1:28" s="71" customFormat="1" ht="12.75" x14ac:dyDescent="0.2">
      <c r="A24" s="143" t="s">
        <v>120</v>
      </c>
      <c r="B24" s="580">
        <v>486</v>
      </c>
      <c r="C24" s="580">
        <v>207</v>
      </c>
      <c r="D24" s="580">
        <v>279</v>
      </c>
      <c r="E24" s="580"/>
      <c r="F24" s="580">
        <v>224</v>
      </c>
      <c r="G24" s="580">
        <v>88</v>
      </c>
      <c r="H24" s="580">
        <v>136</v>
      </c>
      <c r="I24" s="580"/>
      <c r="J24" s="580">
        <v>179</v>
      </c>
      <c r="K24" s="580">
        <v>78</v>
      </c>
      <c r="L24" s="580">
        <v>101</v>
      </c>
      <c r="M24" s="580"/>
      <c r="N24" s="580">
        <v>83</v>
      </c>
      <c r="O24" s="580">
        <v>41</v>
      </c>
      <c r="P24" s="580">
        <v>42</v>
      </c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</row>
    <row r="25" spans="1:28" s="71" customFormat="1" ht="12.75" x14ac:dyDescent="0.2">
      <c r="A25" s="143" t="s">
        <v>274</v>
      </c>
      <c r="B25" s="580">
        <v>205</v>
      </c>
      <c r="C25" s="580">
        <v>139</v>
      </c>
      <c r="D25" s="580">
        <v>66</v>
      </c>
      <c r="E25" s="580"/>
      <c r="F25" s="580">
        <v>183</v>
      </c>
      <c r="G25" s="580">
        <v>134</v>
      </c>
      <c r="H25" s="580">
        <v>49</v>
      </c>
      <c r="I25" s="580"/>
      <c r="J25" s="580"/>
      <c r="K25" s="580"/>
      <c r="L25" s="580"/>
      <c r="M25" s="580"/>
      <c r="N25" s="580">
        <v>22</v>
      </c>
      <c r="O25" s="580">
        <v>5</v>
      </c>
      <c r="P25" s="580">
        <v>17</v>
      </c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</row>
    <row r="26" spans="1:28" s="71" customFormat="1" ht="12.75" x14ac:dyDescent="0.2">
      <c r="A26" s="143" t="s">
        <v>121</v>
      </c>
      <c r="B26" s="580">
        <v>4933</v>
      </c>
      <c r="C26" s="580">
        <v>1564</v>
      </c>
      <c r="D26" s="580">
        <v>3369</v>
      </c>
      <c r="E26" s="580"/>
      <c r="F26" s="580">
        <v>1645</v>
      </c>
      <c r="G26" s="580">
        <v>512</v>
      </c>
      <c r="H26" s="580">
        <v>1133</v>
      </c>
      <c r="I26" s="580"/>
      <c r="J26" s="580">
        <v>1698</v>
      </c>
      <c r="K26" s="580">
        <v>557</v>
      </c>
      <c r="L26" s="580">
        <v>1141</v>
      </c>
      <c r="M26" s="580"/>
      <c r="N26" s="580">
        <v>1590</v>
      </c>
      <c r="O26" s="580">
        <v>495</v>
      </c>
      <c r="P26" s="580">
        <v>1095</v>
      </c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</row>
    <row r="27" spans="1:28" s="71" customFormat="1" ht="12.75" x14ac:dyDescent="0.2">
      <c r="A27" s="143" t="s">
        <v>122</v>
      </c>
      <c r="B27" s="580">
        <v>309</v>
      </c>
      <c r="C27" s="580">
        <v>110</v>
      </c>
      <c r="D27" s="580">
        <v>199</v>
      </c>
      <c r="E27" s="580"/>
      <c r="F27" s="580">
        <v>110</v>
      </c>
      <c r="G27" s="580">
        <v>35</v>
      </c>
      <c r="H27" s="580">
        <v>75</v>
      </c>
      <c r="I27" s="580"/>
      <c r="J27" s="580">
        <v>94</v>
      </c>
      <c r="K27" s="580">
        <v>37</v>
      </c>
      <c r="L27" s="580">
        <v>57</v>
      </c>
      <c r="M27" s="580"/>
      <c r="N27" s="580">
        <v>105</v>
      </c>
      <c r="O27" s="580">
        <v>38</v>
      </c>
      <c r="P27" s="580">
        <v>67</v>
      </c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</row>
    <row r="28" spans="1:28" s="71" customFormat="1" ht="12.75" x14ac:dyDescent="0.2">
      <c r="A28" s="143" t="s">
        <v>124</v>
      </c>
      <c r="B28" s="580">
        <v>1602</v>
      </c>
      <c r="C28" s="580">
        <v>1105</v>
      </c>
      <c r="D28" s="580">
        <v>497</v>
      </c>
      <c r="E28" s="580"/>
      <c r="F28" s="580">
        <v>639</v>
      </c>
      <c r="G28" s="580">
        <v>430</v>
      </c>
      <c r="H28" s="580">
        <v>209</v>
      </c>
      <c r="I28" s="580"/>
      <c r="J28" s="580">
        <v>506</v>
      </c>
      <c r="K28" s="580">
        <v>359</v>
      </c>
      <c r="L28" s="580">
        <v>147</v>
      </c>
      <c r="M28" s="580"/>
      <c r="N28" s="580">
        <v>457</v>
      </c>
      <c r="O28" s="580">
        <v>316</v>
      </c>
      <c r="P28" s="580">
        <v>141</v>
      </c>
      <c r="Q28" s="581"/>
      <c r="R28" s="581"/>
      <c r="S28" s="581"/>
      <c r="T28" s="581"/>
      <c r="U28" s="581"/>
      <c r="V28" s="581"/>
      <c r="W28" s="581"/>
      <c r="X28" s="581"/>
      <c r="Y28" s="581"/>
      <c r="Z28" s="581"/>
      <c r="AA28" s="581"/>
      <c r="AB28" s="581"/>
    </row>
    <row r="29" spans="1:28" s="71" customFormat="1" ht="12.75" x14ac:dyDescent="0.2">
      <c r="A29" s="143" t="s">
        <v>125</v>
      </c>
      <c r="B29" s="580">
        <v>3078</v>
      </c>
      <c r="C29" s="580">
        <v>2079</v>
      </c>
      <c r="D29" s="580">
        <v>999</v>
      </c>
      <c r="E29" s="580"/>
      <c r="F29" s="580">
        <v>184</v>
      </c>
      <c r="G29" s="580">
        <v>114</v>
      </c>
      <c r="H29" s="580">
        <v>70</v>
      </c>
      <c r="I29" s="580"/>
      <c r="J29" s="580">
        <v>1429</v>
      </c>
      <c r="K29" s="580">
        <v>952</v>
      </c>
      <c r="L29" s="580">
        <v>477</v>
      </c>
      <c r="M29" s="580"/>
      <c r="N29" s="580">
        <v>1465</v>
      </c>
      <c r="O29" s="580">
        <v>1013</v>
      </c>
      <c r="P29" s="580">
        <v>452</v>
      </c>
      <c r="Q29" s="581"/>
      <c r="R29" s="581"/>
      <c r="S29" s="581"/>
      <c r="T29" s="581"/>
      <c r="U29" s="581"/>
      <c r="V29" s="581"/>
      <c r="W29" s="581"/>
      <c r="X29" s="581"/>
      <c r="Y29" s="581"/>
      <c r="Z29" s="581"/>
      <c r="AA29" s="581"/>
      <c r="AB29" s="581"/>
    </row>
    <row r="30" spans="1:28" s="71" customFormat="1" ht="12.75" x14ac:dyDescent="0.2">
      <c r="A30" s="143" t="s">
        <v>126</v>
      </c>
      <c r="B30" s="580">
        <v>260</v>
      </c>
      <c r="C30" s="580">
        <v>166</v>
      </c>
      <c r="D30" s="580">
        <v>94</v>
      </c>
      <c r="E30" s="580"/>
      <c r="F30" s="580">
        <v>115</v>
      </c>
      <c r="G30" s="580">
        <v>75</v>
      </c>
      <c r="H30" s="580">
        <v>40</v>
      </c>
      <c r="I30" s="580"/>
      <c r="J30" s="580">
        <v>77</v>
      </c>
      <c r="K30" s="580">
        <v>47</v>
      </c>
      <c r="L30" s="580">
        <v>30</v>
      </c>
      <c r="M30" s="580"/>
      <c r="N30" s="580">
        <v>68</v>
      </c>
      <c r="O30" s="580">
        <v>44</v>
      </c>
      <c r="P30" s="580">
        <v>24</v>
      </c>
      <c r="Q30" s="581"/>
      <c r="R30" s="581"/>
      <c r="S30" s="581"/>
      <c r="T30" s="581"/>
      <c r="U30" s="581"/>
      <c r="V30" s="581"/>
      <c r="W30" s="581"/>
      <c r="X30" s="581"/>
      <c r="Y30" s="581"/>
      <c r="Z30" s="581"/>
      <c r="AA30" s="581"/>
      <c r="AB30" s="581"/>
    </row>
    <row r="31" spans="1:28" s="71" customFormat="1" ht="12.75" x14ac:dyDescent="0.2">
      <c r="A31" s="143" t="s">
        <v>123</v>
      </c>
      <c r="B31" s="580">
        <v>2148</v>
      </c>
      <c r="C31" s="580">
        <v>1413</v>
      </c>
      <c r="D31" s="580">
        <v>735</v>
      </c>
      <c r="E31" s="580"/>
      <c r="F31" s="580">
        <v>955</v>
      </c>
      <c r="G31" s="580">
        <v>623</v>
      </c>
      <c r="H31" s="580">
        <v>332</v>
      </c>
      <c r="I31" s="580"/>
      <c r="J31" s="580">
        <v>625</v>
      </c>
      <c r="K31" s="580">
        <v>396</v>
      </c>
      <c r="L31" s="580">
        <v>229</v>
      </c>
      <c r="M31" s="580"/>
      <c r="N31" s="580">
        <v>568</v>
      </c>
      <c r="O31" s="580">
        <v>394</v>
      </c>
      <c r="P31" s="580">
        <v>174</v>
      </c>
      <c r="Q31" s="581"/>
      <c r="R31" s="581"/>
      <c r="S31" s="581"/>
      <c r="T31" s="581"/>
      <c r="U31" s="581"/>
      <c r="V31" s="581"/>
      <c r="W31" s="581"/>
      <c r="X31" s="581"/>
      <c r="Y31" s="581"/>
      <c r="Z31" s="581"/>
      <c r="AA31" s="581"/>
      <c r="AB31" s="581"/>
    </row>
    <row r="32" spans="1:28" s="71" customFormat="1" ht="12.75" x14ac:dyDescent="0.2">
      <c r="A32" s="143" t="s">
        <v>127</v>
      </c>
      <c r="B32" s="580">
        <v>648</v>
      </c>
      <c r="C32" s="580">
        <v>229</v>
      </c>
      <c r="D32" s="580">
        <v>419</v>
      </c>
      <c r="E32" s="580"/>
      <c r="F32" s="580">
        <v>263</v>
      </c>
      <c r="G32" s="580">
        <v>77</v>
      </c>
      <c r="H32" s="580">
        <v>186</v>
      </c>
      <c r="I32" s="580"/>
      <c r="J32" s="580">
        <v>257</v>
      </c>
      <c r="K32" s="580">
        <v>108</v>
      </c>
      <c r="L32" s="580">
        <v>149</v>
      </c>
      <c r="M32" s="580"/>
      <c r="N32" s="580">
        <v>128</v>
      </c>
      <c r="O32" s="580">
        <v>44</v>
      </c>
      <c r="P32" s="580">
        <v>84</v>
      </c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</row>
    <row r="33" spans="1:28" s="71" customFormat="1" ht="12.75" x14ac:dyDescent="0.2">
      <c r="A33" s="143" t="s">
        <v>128</v>
      </c>
      <c r="B33" s="580">
        <v>3850</v>
      </c>
      <c r="C33" s="580">
        <v>754</v>
      </c>
      <c r="D33" s="580">
        <v>3096</v>
      </c>
      <c r="E33" s="580"/>
      <c r="F33" s="580">
        <v>1461</v>
      </c>
      <c r="G33" s="580">
        <v>315</v>
      </c>
      <c r="H33" s="580">
        <v>1146</v>
      </c>
      <c r="I33" s="580"/>
      <c r="J33" s="580">
        <v>1297</v>
      </c>
      <c r="K33" s="580">
        <v>271</v>
      </c>
      <c r="L33" s="580">
        <v>1026</v>
      </c>
      <c r="M33" s="580"/>
      <c r="N33" s="580">
        <v>1092</v>
      </c>
      <c r="O33" s="580">
        <v>168</v>
      </c>
      <c r="P33" s="580">
        <v>924</v>
      </c>
      <c r="Q33" s="581"/>
      <c r="R33" s="581"/>
      <c r="S33" s="581"/>
      <c r="T33" s="581"/>
      <c r="U33" s="581"/>
      <c r="V33" s="581"/>
      <c r="W33" s="581"/>
      <c r="X33" s="581"/>
      <c r="Y33" s="581"/>
      <c r="Z33" s="581"/>
      <c r="AA33" s="581"/>
      <c r="AB33" s="581"/>
    </row>
    <row r="34" spans="1:28" s="71" customFormat="1" ht="12.75" x14ac:dyDescent="0.2">
      <c r="A34" s="143" t="s">
        <v>129</v>
      </c>
      <c r="B34" s="580">
        <v>753</v>
      </c>
      <c r="C34" s="580">
        <v>392</v>
      </c>
      <c r="D34" s="580">
        <v>361</v>
      </c>
      <c r="E34" s="580"/>
      <c r="F34" s="580">
        <v>254</v>
      </c>
      <c r="G34" s="580">
        <v>128</v>
      </c>
      <c r="H34" s="580">
        <v>126</v>
      </c>
      <c r="I34" s="580"/>
      <c r="J34" s="580">
        <v>228</v>
      </c>
      <c r="K34" s="580">
        <v>122</v>
      </c>
      <c r="L34" s="580">
        <v>106</v>
      </c>
      <c r="M34" s="580"/>
      <c r="N34" s="580">
        <v>271</v>
      </c>
      <c r="O34" s="580">
        <v>142</v>
      </c>
      <c r="P34" s="580">
        <v>129</v>
      </c>
      <c r="Q34" s="581"/>
      <c r="R34" s="581"/>
      <c r="S34" s="581"/>
      <c r="T34" s="581"/>
      <c r="U34" s="581"/>
      <c r="V34" s="581"/>
      <c r="W34" s="581"/>
      <c r="X34" s="581"/>
      <c r="Y34" s="581"/>
      <c r="Z34" s="581"/>
      <c r="AA34" s="581"/>
      <c r="AB34" s="581"/>
    </row>
    <row r="35" spans="1:28" s="71" customFormat="1" ht="12.75" x14ac:dyDescent="0.2">
      <c r="A35" s="143" t="s">
        <v>132</v>
      </c>
      <c r="B35" s="580">
        <v>1384</v>
      </c>
      <c r="C35" s="580">
        <v>635</v>
      </c>
      <c r="D35" s="580">
        <v>749</v>
      </c>
      <c r="E35" s="580"/>
      <c r="F35" s="580">
        <v>638</v>
      </c>
      <c r="G35" s="580">
        <v>292</v>
      </c>
      <c r="H35" s="580">
        <v>346</v>
      </c>
      <c r="I35" s="580"/>
      <c r="J35" s="580">
        <v>489</v>
      </c>
      <c r="K35" s="580">
        <v>240</v>
      </c>
      <c r="L35" s="580">
        <v>249</v>
      </c>
      <c r="M35" s="580"/>
      <c r="N35" s="580">
        <v>257</v>
      </c>
      <c r="O35" s="580">
        <v>103</v>
      </c>
      <c r="P35" s="580">
        <v>154</v>
      </c>
      <c r="Q35" s="581"/>
      <c r="R35" s="581"/>
      <c r="S35" s="581"/>
      <c r="T35" s="581"/>
      <c r="U35" s="581"/>
      <c r="V35" s="581"/>
      <c r="W35" s="581"/>
      <c r="X35" s="581"/>
      <c r="Y35" s="581"/>
      <c r="Z35" s="581"/>
      <c r="AA35" s="581"/>
      <c r="AB35" s="581"/>
    </row>
    <row r="36" spans="1:28" s="71" customFormat="1" ht="12.75" x14ac:dyDescent="0.2">
      <c r="A36" s="143" t="s">
        <v>130</v>
      </c>
      <c r="B36" s="580">
        <v>1783</v>
      </c>
      <c r="C36" s="580">
        <v>847</v>
      </c>
      <c r="D36" s="580">
        <v>936</v>
      </c>
      <c r="E36" s="580"/>
      <c r="F36" s="580">
        <v>708</v>
      </c>
      <c r="G36" s="580">
        <v>332</v>
      </c>
      <c r="H36" s="580">
        <v>376</v>
      </c>
      <c r="I36" s="580"/>
      <c r="J36" s="580">
        <v>530</v>
      </c>
      <c r="K36" s="580">
        <v>271</v>
      </c>
      <c r="L36" s="580">
        <v>259</v>
      </c>
      <c r="M36" s="580"/>
      <c r="N36" s="580">
        <v>545</v>
      </c>
      <c r="O36" s="580">
        <v>244</v>
      </c>
      <c r="P36" s="580">
        <v>301</v>
      </c>
      <c r="Q36" s="581"/>
      <c r="R36" s="581"/>
      <c r="S36" s="581"/>
      <c r="T36" s="581"/>
      <c r="U36" s="581"/>
      <c r="V36" s="581"/>
      <c r="W36" s="581"/>
      <c r="X36" s="581"/>
      <c r="Y36" s="581"/>
      <c r="Z36" s="581"/>
      <c r="AA36" s="581"/>
      <c r="AB36" s="581"/>
    </row>
    <row r="37" spans="1:28" s="71" customFormat="1" ht="13.5" thickBot="1" x14ac:dyDescent="0.25">
      <c r="A37" s="591" t="s">
        <v>131</v>
      </c>
      <c r="B37" s="585">
        <v>1570</v>
      </c>
      <c r="C37" s="585">
        <v>731</v>
      </c>
      <c r="D37" s="585">
        <v>839</v>
      </c>
      <c r="E37" s="585"/>
      <c r="F37" s="585">
        <v>584</v>
      </c>
      <c r="G37" s="585">
        <v>262</v>
      </c>
      <c r="H37" s="585">
        <v>322</v>
      </c>
      <c r="I37" s="585"/>
      <c r="J37" s="585">
        <v>526</v>
      </c>
      <c r="K37" s="585">
        <v>260</v>
      </c>
      <c r="L37" s="585">
        <v>266</v>
      </c>
      <c r="M37" s="585"/>
      <c r="N37" s="585">
        <v>460</v>
      </c>
      <c r="O37" s="585">
        <v>209</v>
      </c>
      <c r="P37" s="585">
        <v>251</v>
      </c>
      <c r="Q37" s="581"/>
      <c r="R37" s="581"/>
      <c r="S37" s="581"/>
      <c r="T37" s="581"/>
      <c r="U37" s="581"/>
      <c r="V37" s="581"/>
      <c r="W37" s="581"/>
      <c r="X37" s="581"/>
      <c r="Y37" s="581"/>
      <c r="Z37" s="581"/>
      <c r="AA37" s="581"/>
      <c r="AB37" s="581"/>
    </row>
    <row r="38" spans="1:28" ht="15" customHeight="1" x14ac:dyDescent="0.2">
      <c r="A38" s="246"/>
      <c r="F38" s="575"/>
      <c r="J38" s="575"/>
      <c r="N38" s="575"/>
      <c r="P38" s="592" t="s">
        <v>973</v>
      </c>
    </row>
    <row r="39" spans="1:28" x14ac:dyDescent="0.2">
      <c r="F39" s="575"/>
      <c r="J39" s="575"/>
      <c r="N39" s="575"/>
    </row>
    <row r="40" spans="1:28" x14ac:dyDescent="0.2">
      <c r="F40" s="575"/>
      <c r="J40" s="575"/>
      <c r="N40" s="575"/>
    </row>
    <row r="41" spans="1:28" x14ac:dyDescent="0.2">
      <c r="F41" s="575"/>
      <c r="J41" s="575"/>
      <c r="N41" s="575"/>
    </row>
    <row r="42" spans="1:28" x14ac:dyDescent="0.2">
      <c r="F42" s="575"/>
      <c r="J42" s="575"/>
      <c r="N42" s="575"/>
    </row>
    <row r="43" spans="1:28" x14ac:dyDescent="0.2">
      <c r="A43" s="72"/>
      <c r="F43" s="575"/>
      <c r="J43" s="575"/>
      <c r="N43" s="575"/>
    </row>
    <row r="44" spans="1:28" x14ac:dyDescent="0.2">
      <c r="A44" s="72"/>
      <c r="F44" s="575"/>
      <c r="J44" s="575"/>
      <c r="N44" s="575"/>
    </row>
  </sheetData>
  <mergeCells count="10"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/>
  </hyperlinks>
  <printOptions horizontalCentered="1"/>
  <pageMargins left="0.39370078740157483" right="0.39370078740157483" top="0.39370078740157483" bottom="0" header="0.31496062992125984" footer="0.31496062992125984"/>
  <pageSetup scale="84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42"/>
  <sheetViews>
    <sheetView showGridLines="0" zoomScaleNormal="100" zoomScaleSheetLayoutView="100" workbookViewId="0">
      <selection activeCell="Q2" sqref="Q2"/>
    </sheetView>
  </sheetViews>
  <sheetFormatPr baseColWidth="10" defaultColWidth="10.125" defaultRowHeight="12" x14ac:dyDescent="0.2"/>
  <cols>
    <col min="1" max="1" width="61.12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28" width="10.125" style="575"/>
    <col min="29" max="16384" width="10.125" style="72"/>
  </cols>
  <sheetData>
    <row r="1" spans="1:28" ht="12.75" x14ac:dyDescent="0.2">
      <c r="A1" s="588" t="s">
        <v>974</v>
      </c>
      <c r="B1" s="589"/>
      <c r="C1" s="589"/>
      <c r="D1" s="589"/>
      <c r="E1" s="589"/>
      <c r="F1" s="590"/>
      <c r="G1" s="589"/>
      <c r="H1" s="589"/>
      <c r="I1" s="589"/>
      <c r="J1" s="590"/>
      <c r="K1" s="589"/>
      <c r="L1" s="589"/>
      <c r="M1" s="589"/>
    </row>
    <row r="2" spans="1:28" s="575" customFormat="1" ht="15" x14ac:dyDescent="0.25">
      <c r="A2" s="819"/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484" t="s">
        <v>612</v>
      </c>
    </row>
    <row r="3" spans="1:28" s="593" customFormat="1" ht="16.5" customHeight="1" x14ac:dyDescent="0.25">
      <c r="A3" s="800" t="s">
        <v>975</v>
      </c>
      <c r="B3" s="795" t="s">
        <v>0</v>
      </c>
      <c r="C3" s="795"/>
      <c r="D3" s="795"/>
      <c r="E3" s="511"/>
      <c r="F3" s="795" t="s">
        <v>600</v>
      </c>
      <c r="G3" s="795"/>
      <c r="H3" s="795"/>
      <c r="I3" s="511"/>
      <c r="J3" s="795" t="s">
        <v>601</v>
      </c>
      <c r="K3" s="795"/>
      <c r="L3" s="795"/>
      <c r="M3" s="511"/>
      <c r="N3" s="795" t="s">
        <v>602</v>
      </c>
      <c r="O3" s="795"/>
      <c r="P3" s="795"/>
    </row>
    <row r="4" spans="1:28" s="593" customFormat="1" ht="29.25" customHeight="1" x14ac:dyDescent="0.25">
      <c r="A4" s="800"/>
      <c r="B4" s="513" t="s">
        <v>0</v>
      </c>
      <c r="C4" s="513" t="s">
        <v>15</v>
      </c>
      <c r="D4" s="513" t="s">
        <v>16</v>
      </c>
      <c r="E4" s="514"/>
      <c r="F4" s="513" t="s">
        <v>0</v>
      </c>
      <c r="G4" s="513" t="s">
        <v>15</v>
      </c>
      <c r="H4" s="513" t="s">
        <v>16</v>
      </c>
      <c r="I4" s="514"/>
      <c r="J4" s="513" t="s">
        <v>0</v>
      </c>
      <c r="K4" s="513" t="s">
        <v>15</v>
      </c>
      <c r="L4" s="513" t="s">
        <v>16</v>
      </c>
      <c r="M4" s="514"/>
      <c r="N4" s="513" t="s">
        <v>0</v>
      </c>
      <c r="O4" s="513" t="s">
        <v>15</v>
      </c>
      <c r="P4" s="513" t="s">
        <v>16</v>
      </c>
    </row>
    <row r="5" spans="1:28" s="575" customFormat="1" ht="4.5" customHeight="1" x14ac:dyDescent="0.2">
      <c r="A5" s="96"/>
      <c r="B5" s="576"/>
      <c r="C5" s="577"/>
      <c r="D5" s="577"/>
      <c r="E5" s="578"/>
      <c r="F5" s="576"/>
      <c r="G5" s="577"/>
      <c r="H5" s="577"/>
      <c r="I5" s="578"/>
      <c r="J5" s="576"/>
      <c r="K5" s="577"/>
      <c r="L5" s="577"/>
      <c r="M5" s="578"/>
      <c r="N5" s="576"/>
      <c r="O5" s="577"/>
      <c r="P5" s="577"/>
    </row>
    <row r="6" spans="1:28" s="71" customFormat="1" ht="12.75" x14ac:dyDescent="0.2">
      <c r="A6" s="69" t="s">
        <v>133</v>
      </c>
      <c r="B6" s="579">
        <v>11670</v>
      </c>
      <c r="C6" s="579">
        <v>6696</v>
      </c>
      <c r="D6" s="579">
        <v>4974</v>
      </c>
      <c r="E6" s="579"/>
      <c r="F6" s="579">
        <v>4484</v>
      </c>
      <c r="G6" s="579">
        <v>2610</v>
      </c>
      <c r="H6" s="579">
        <v>1874</v>
      </c>
      <c r="I6" s="579"/>
      <c r="J6" s="579">
        <v>3961</v>
      </c>
      <c r="K6" s="579">
        <v>2265</v>
      </c>
      <c r="L6" s="579">
        <v>1696</v>
      </c>
      <c r="M6" s="579"/>
      <c r="N6" s="579">
        <v>3225</v>
      </c>
      <c r="O6" s="579">
        <v>1821</v>
      </c>
      <c r="P6" s="579">
        <v>1404</v>
      </c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1"/>
    </row>
    <row r="7" spans="1:28" s="71" customFormat="1" ht="12.75" x14ac:dyDescent="0.2">
      <c r="A7" s="143" t="s">
        <v>134</v>
      </c>
      <c r="B7" s="580">
        <v>1791</v>
      </c>
      <c r="C7" s="580">
        <v>712</v>
      </c>
      <c r="D7" s="580">
        <v>1079</v>
      </c>
      <c r="E7" s="580"/>
      <c r="F7" s="580">
        <v>718</v>
      </c>
      <c r="G7" s="580">
        <v>276</v>
      </c>
      <c r="H7" s="580">
        <v>442</v>
      </c>
      <c r="I7" s="580"/>
      <c r="J7" s="580">
        <v>558</v>
      </c>
      <c r="K7" s="580">
        <v>254</v>
      </c>
      <c r="L7" s="580">
        <v>304</v>
      </c>
      <c r="M7" s="580"/>
      <c r="N7" s="580">
        <v>515</v>
      </c>
      <c r="O7" s="580">
        <v>182</v>
      </c>
      <c r="P7" s="580">
        <v>333</v>
      </c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</row>
    <row r="8" spans="1:28" s="71" customFormat="1" ht="12.75" x14ac:dyDescent="0.2">
      <c r="A8" s="143" t="s">
        <v>135</v>
      </c>
      <c r="B8" s="580">
        <v>507</v>
      </c>
      <c r="C8" s="580">
        <v>417</v>
      </c>
      <c r="D8" s="580">
        <v>90</v>
      </c>
      <c r="E8" s="580"/>
      <c r="F8" s="580">
        <v>152</v>
      </c>
      <c r="G8" s="580">
        <v>128</v>
      </c>
      <c r="H8" s="580">
        <v>24</v>
      </c>
      <c r="I8" s="580"/>
      <c r="J8" s="580">
        <v>190</v>
      </c>
      <c r="K8" s="580">
        <v>146</v>
      </c>
      <c r="L8" s="580">
        <v>44</v>
      </c>
      <c r="M8" s="580"/>
      <c r="N8" s="580">
        <v>165</v>
      </c>
      <c r="O8" s="580">
        <v>143</v>
      </c>
      <c r="P8" s="580">
        <v>22</v>
      </c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</row>
    <row r="9" spans="1:28" s="71" customFormat="1" ht="12.75" x14ac:dyDescent="0.2">
      <c r="A9" s="143" t="s">
        <v>136</v>
      </c>
      <c r="B9" s="580">
        <v>16</v>
      </c>
      <c r="C9" s="580">
        <v>13</v>
      </c>
      <c r="D9" s="580">
        <v>3</v>
      </c>
      <c r="E9" s="580"/>
      <c r="F9" s="580">
        <v>16</v>
      </c>
      <c r="G9" s="580">
        <v>13</v>
      </c>
      <c r="H9" s="580">
        <v>3</v>
      </c>
      <c r="I9" s="580"/>
      <c r="J9" s="580"/>
      <c r="K9" s="580"/>
      <c r="L9" s="580"/>
      <c r="M9" s="580"/>
      <c r="N9" s="580"/>
      <c r="O9" s="580"/>
      <c r="P9" s="580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</row>
    <row r="10" spans="1:28" s="71" customFormat="1" ht="12.75" x14ac:dyDescent="0.2">
      <c r="A10" s="143" t="s">
        <v>137</v>
      </c>
      <c r="B10" s="580">
        <v>256</v>
      </c>
      <c r="C10" s="580">
        <v>118</v>
      </c>
      <c r="D10" s="580">
        <v>138</v>
      </c>
      <c r="E10" s="580"/>
      <c r="F10" s="580">
        <v>106</v>
      </c>
      <c r="G10" s="580">
        <v>46</v>
      </c>
      <c r="H10" s="580">
        <v>60</v>
      </c>
      <c r="I10" s="580"/>
      <c r="J10" s="580">
        <v>68</v>
      </c>
      <c r="K10" s="580">
        <v>27</v>
      </c>
      <c r="L10" s="580">
        <v>41</v>
      </c>
      <c r="M10" s="580"/>
      <c r="N10" s="580">
        <v>82</v>
      </c>
      <c r="O10" s="580">
        <v>45</v>
      </c>
      <c r="P10" s="580">
        <v>37</v>
      </c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</row>
    <row r="11" spans="1:28" s="71" customFormat="1" ht="12.75" x14ac:dyDescent="0.2">
      <c r="A11" s="143" t="s">
        <v>138</v>
      </c>
      <c r="B11" s="580">
        <v>858</v>
      </c>
      <c r="C11" s="580">
        <v>360</v>
      </c>
      <c r="D11" s="580">
        <v>498</v>
      </c>
      <c r="E11" s="580"/>
      <c r="F11" s="580">
        <v>317</v>
      </c>
      <c r="G11" s="580">
        <v>131</v>
      </c>
      <c r="H11" s="580">
        <v>186</v>
      </c>
      <c r="I11" s="580"/>
      <c r="J11" s="580">
        <v>342</v>
      </c>
      <c r="K11" s="580">
        <v>152</v>
      </c>
      <c r="L11" s="580">
        <v>190</v>
      </c>
      <c r="M11" s="580"/>
      <c r="N11" s="580">
        <v>199</v>
      </c>
      <c r="O11" s="580">
        <v>77</v>
      </c>
      <c r="P11" s="580">
        <v>122</v>
      </c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</row>
    <row r="12" spans="1:28" s="71" customFormat="1" ht="12.75" x14ac:dyDescent="0.2">
      <c r="A12" s="143" t="s">
        <v>139</v>
      </c>
      <c r="B12" s="580">
        <v>333</v>
      </c>
      <c r="C12" s="580">
        <v>157</v>
      </c>
      <c r="D12" s="580">
        <v>176</v>
      </c>
      <c r="E12" s="580"/>
      <c r="F12" s="580">
        <v>135</v>
      </c>
      <c r="G12" s="580">
        <v>57</v>
      </c>
      <c r="H12" s="580">
        <v>78</v>
      </c>
      <c r="I12" s="580"/>
      <c r="J12" s="580">
        <v>116</v>
      </c>
      <c r="K12" s="580">
        <v>60</v>
      </c>
      <c r="L12" s="580">
        <v>56</v>
      </c>
      <c r="M12" s="580"/>
      <c r="N12" s="580">
        <v>82</v>
      </c>
      <c r="O12" s="580">
        <v>40</v>
      </c>
      <c r="P12" s="580">
        <v>42</v>
      </c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</row>
    <row r="13" spans="1:28" s="71" customFormat="1" ht="12.75" x14ac:dyDescent="0.2">
      <c r="A13" s="143" t="s">
        <v>140</v>
      </c>
      <c r="B13" s="580">
        <v>320</v>
      </c>
      <c r="C13" s="580">
        <v>104</v>
      </c>
      <c r="D13" s="580">
        <v>216</v>
      </c>
      <c r="E13" s="580"/>
      <c r="F13" s="580">
        <v>89</v>
      </c>
      <c r="G13" s="580">
        <v>23</v>
      </c>
      <c r="H13" s="580">
        <v>66</v>
      </c>
      <c r="I13" s="580"/>
      <c r="J13" s="580">
        <v>120</v>
      </c>
      <c r="K13" s="580">
        <v>39</v>
      </c>
      <c r="L13" s="580">
        <v>81</v>
      </c>
      <c r="M13" s="580"/>
      <c r="N13" s="580">
        <v>111</v>
      </c>
      <c r="O13" s="580">
        <v>42</v>
      </c>
      <c r="P13" s="580">
        <v>69</v>
      </c>
      <c r="Q13" s="581"/>
      <c r="R13" s="581"/>
      <c r="S13" s="581"/>
      <c r="T13" s="581"/>
      <c r="U13" s="581"/>
      <c r="V13" s="581"/>
      <c r="W13" s="581"/>
      <c r="X13" s="581"/>
      <c r="Y13" s="581"/>
      <c r="Z13" s="581"/>
      <c r="AA13" s="581"/>
      <c r="AB13" s="581"/>
    </row>
    <row r="14" spans="1:28" s="71" customFormat="1" ht="12.75" x14ac:dyDescent="0.2">
      <c r="A14" s="143" t="s">
        <v>141</v>
      </c>
      <c r="B14" s="580">
        <v>989</v>
      </c>
      <c r="C14" s="580">
        <v>354</v>
      </c>
      <c r="D14" s="580">
        <v>635</v>
      </c>
      <c r="E14" s="580"/>
      <c r="F14" s="580">
        <v>318</v>
      </c>
      <c r="G14" s="580">
        <v>115</v>
      </c>
      <c r="H14" s="580">
        <v>203</v>
      </c>
      <c r="I14" s="580"/>
      <c r="J14" s="580">
        <v>373</v>
      </c>
      <c r="K14" s="580">
        <v>139</v>
      </c>
      <c r="L14" s="580">
        <v>234</v>
      </c>
      <c r="M14" s="580"/>
      <c r="N14" s="580">
        <v>298</v>
      </c>
      <c r="O14" s="580">
        <v>100</v>
      </c>
      <c r="P14" s="580">
        <v>198</v>
      </c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</row>
    <row r="15" spans="1:28" s="71" customFormat="1" ht="12.75" x14ac:dyDescent="0.2">
      <c r="A15" s="143" t="s">
        <v>142</v>
      </c>
      <c r="B15" s="580">
        <v>284</v>
      </c>
      <c r="C15" s="580">
        <v>46</v>
      </c>
      <c r="D15" s="580">
        <v>238</v>
      </c>
      <c r="E15" s="580"/>
      <c r="F15" s="580">
        <v>140</v>
      </c>
      <c r="G15" s="580">
        <v>26</v>
      </c>
      <c r="H15" s="580">
        <v>114</v>
      </c>
      <c r="I15" s="580"/>
      <c r="J15" s="580">
        <v>71</v>
      </c>
      <c r="K15" s="580">
        <v>15</v>
      </c>
      <c r="L15" s="580">
        <v>56</v>
      </c>
      <c r="M15" s="580"/>
      <c r="N15" s="580">
        <v>73</v>
      </c>
      <c r="O15" s="580">
        <v>5</v>
      </c>
      <c r="P15" s="580">
        <v>68</v>
      </c>
      <c r="Q15" s="581"/>
      <c r="R15" s="581"/>
      <c r="S15" s="581"/>
      <c r="T15" s="581"/>
      <c r="U15" s="581"/>
      <c r="V15" s="581"/>
      <c r="W15" s="581"/>
      <c r="X15" s="581"/>
      <c r="Y15" s="581"/>
      <c r="Z15" s="581"/>
      <c r="AA15" s="581"/>
      <c r="AB15" s="581"/>
    </row>
    <row r="16" spans="1:28" s="71" customFormat="1" ht="12.75" x14ac:dyDescent="0.2">
      <c r="A16" s="143" t="s">
        <v>143</v>
      </c>
      <c r="B16" s="580">
        <v>736</v>
      </c>
      <c r="C16" s="580">
        <v>565</v>
      </c>
      <c r="D16" s="580">
        <v>171</v>
      </c>
      <c r="E16" s="580"/>
      <c r="F16" s="580">
        <v>308</v>
      </c>
      <c r="G16" s="580">
        <v>242</v>
      </c>
      <c r="H16" s="580">
        <v>66</v>
      </c>
      <c r="I16" s="580"/>
      <c r="J16" s="580">
        <v>251</v>
      </c>
      <c r="K16" s="580">
        <v>186</v>
      </c>
      <c r="L16" s="580">
        <v>65</v>
      </c>
      <c r="M16" s="580"/>
      <c r="N16" s="580">
        <v>177</v>
      </c>
      <c r="O16" s="580">
        <v>137</v>
      </c>
      <c r="P16" s="580">
        <v>40</v>
      </c>
      <c r="Q16" s="581"/>
      <c r="R16" s="581"/>
      <c r="S16" s="581"/>
      <c r="T16" s="581"/>
      <c r="U16" s="581"/>
      <c r="V16" s="581"/>
      <c r="W16" s="581"/>
      <c r="X16" s="581"/>
      <c r="Y16" s="581"/>
      <c r="Z16" s="581"/>
      <c r="AA16" s="581"/>
      <c r="AB16" s="581"/>
    </row>
    <row r="17" spans="1:28" s="71" customFormat="1" ht="12.75" x14ac:dyDescent="0.2">
      <c r="A17" s="143" t="s">
        <v>144</v>
      </c>
      <c r="B17" s="580">
        <v>230</v>
      </c>
      <c r="C17" s="580">
        <v>186</v>
      </c>
      <c r="D17" s="580">
        <v>44</v>
      </c>
      <c r="E17" s="580"/>
      <c r="F17" s="580">
        <v>87</v>
      </c>
      <c r="G17" s="580">
        <v>72</v>
      </c>
      <c r="H17" s="580">
        <v>15</v>
      </c>
      <c r="I17" s="580"/>
      <c r="J17" s="580">
        <v>72</v>
      </c>
      <c r="K17" s="580">
        <v>62</v>
      </c>
      <c r="L17" s="580">
        <v>10</v>
      </c>
      <c r="M17" s="580"/>
      <c r="N17" s="580">
        <v>71</v>
      </c>
      <c r="O17" s="580">
        <v>52</v>
      </c>
      <c r="P17" s="580">
        <v>19</v>
      </c>
      <c r="Q17" s="581"/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</row>
    <row r="18" spans="1:28" s="71" customFormat="1" ht="12.75" x14ac:dyDescent="0.2">
      <c r="A18" s="143" t="s">
        <v>145</v>
      </c>
      <c r="B18" s="580">
        <v>281</v>
      </c>
      <c r="C18" s="580">
        <v>203</v>
      </c>
      <c r="D18" s="580">
        <v>78</v>
      </c>
      <c r="E18" s="580"/>
      <c r="F18" s="580">
        <v>85</v>
      </c>
      <c r="G18" s="580">
        <v>59</v>
      </c>
      <c r="H18" s="580">
        <v>26</v>
      </c>
      <c r="I18" s="580"/>
      <c r="J18" s="580">
        <v>99</v>
      </c>
      <c r="K18" s="580">
        <v>69</v>
      </c>
      <c r="L18" s="580">
        <v>30</v>
      </c>
      <c r="M18" s="580"/>
      <c r="N18" s="580">
        <v>97</v>
      </c>
      <c r="O18" s="580">
        <v>75</v>
      </c>
      <c r="P18" s="580">
        <v>22</v>
      </c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</row>
    <row r="19" spans="1:28" s="71" customFormat="1" ht="12.75" x14ac:dyDescent="0.2">
      <c r="A19" s="143" t="s">
        <v>146</v>
      </c>
      <c r="B19" s="580">
        <v>1638</v>
      </c>
      <c r="C19" s="580">
        <v>1209</v>
      </c>
      <c r="D19" s="580">
        <v>429</v>
      </c>
      <c r="E19" s="580"/>
      <c r="F19" s="580">
        <v>615</v>
      </c>
      <c r="G19" s="580">
        <v>461</v>
      </c>
      <c r="H19" s="580">
        <v>154</v>
      </c>
      <c r="I19" s="580"/>
      <c r="J19" s="580">
        <v>576</v>
      </c>
      <c r="K19" s="580">
        <v>428</v>
      </c>
      <c r="L19" s="580">
        <v>148</v>
      </c>
      <c r="M19" s="580"/>
      <c r="N19" s="580">
        <v>447</v>
      </c>
      <c r="O19" s="580">
        <v>320</v>
      </c>
      <c r="P19" s="580">
        <v>127</v>
      </c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</row>
    <row r="20" spans="1:28" s="71" customFormat="1" ht="12.75" x14ac:dyDescent="0.2">
      <c r="A20" s="143" t="s">
        <v>147</v>
      </c>
      <c r="B20" s="580">
        <v>1172</v>
      </c>
      <c r="C20" s="580">
        <v>902</v>
      </c>
      <c r="D20" s="580">
        <v>270</v>
      </c>
      <c r="E20" s="580"/>
      <c r="F20" s="580">
        <v>476</v>
      </c>
      <c r="G20" s="580">
        <v>373</v>
      </c>
      <c r="H20" s="580">
        <v>103</v>
      </c>
      <c r="I20" s="580"/>
      <c r="J20" s="580">
        <v>390</v>
      </c>
      <c r="K20" s="580">
        <v>295</v>
      </c>
      <c r="L20" s="580">
        <v>95</v>
      </c>
      <c r="M20" s="580"/>
      <c r="N20" s="580">
        <v>306</v>
      </c>
      <c r="O20" s="580">
        <v>234</v>
      </c>
      <c r="P20" s="580">
        <v>72</v>
      </c>
      <c r="Q20" s="581"/>
      <c r="R20" s="581"/>
      <c r="S20" s="581"/>
      <c r="T20" s="581"/>
      <c r="U20" s="581"/>
      <c r="V20" s="581"/>
      <c r="W20" s="581"/>
      <c r="X20" s="581"/>
      <c r="Y20" s="581"/>
      <c r="Z20" s="581"/>
      <c r="AA20" s="581"/>
      <c r="AB20" s="581"/>
    </row>
    <row r="21" spans="1:28" s="71" customFormat="1" ht="12.75" x14ac:dyDescent="0.2">
      <c r="A21" s="143" t="s">
        <v>148</v>
      </c>
      <c r="B21" s="580">
        <v>94</v>
      </c>
      <c r="C21" s="580">
        <v>68</v>
      </c>
      <c r="D21" s="580">
        <v>26</v>
      </c>
      <c r="E21" s="580"/>
      <c r="F21" s="580">
        <v>36</v>
      </c>
      <c r="G21" s="580">
        <v>28</v>
      </c>
      <c r="H21" s="580">
        <v>8</v>
      </c>
      <c r="I21" s="580"/>
      <c r="J21" s="580">
        <v>16</v>
      </c>
      <c r="K21" s="580">
        <v>10</v>
      </c>
      <c r="L21" s="580">
        <v>6</v>
      </c>
      <c r="M21" s="580"/>
      <c r="N21" s="580">
        <v>42</v>
      </c>
      <c r="O21" s="580">
        <v>30</v>
      </c>
      <c r="P21" s="580">
        <v>12</v>
      </c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</row>
    <row r="22" spans="1:28" s="71" customFormat="1" ht="12.75" x14ac:dyDescent="0.2">
      <c r="A22" s="143" t="s">
        <v>150</v>
      </c>
      <c r="B22" s="580">
        <v>141</v>
      </c>
      <c r="C22" s="580">
        <v>128</v>
      </c>
      <c r="D22" s="580">
        <v>13</v>
      </c>
      <c r="E22" s="580"/>
      <c r="F22" s="580">
        <v>81</v>
      </c>
      <c r="G22" s="580">
        <v>73</v>
      </c>
      <c r="H22" s="580">
        <v>8</v>
      </c>
      <c r="I22" s="580"/>
      <c r="J22" s="580">
        <v>13</v>
      </c>
      <c r="K22" s="580">
        <v>12</v>
      </c>
      <c r="L22" s="580">
        <v>1</v>
      </c>
      <c r="M22" s="580"/>
      <c r="N22" s="580">
        <v>47</v>
      </c>
      <c r="O22" s="580">
        <v>43</v>
      </c>
      <c r="P22" s="580">
        <v>4</v>
      </c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</row>
    <row r="23" spans="1:28" s="71" customFormat="1" ht="12.75" x14ac:dyDescent="0.2">
      <c r="A23" s="143" t="s">
        <v>149</v>
      </c>
      <c r="B23" s="580">
        <v>635</v>
      </c>
      <c r="C23" s="580">
        <v>462</v>
      </c>
      <c r="D23" s="580">
        <v>173</v>
      </c>
      <c r="E23" s="580"/>
      <c r="F23" s="580">
        <v>247</v>
      </c>
      <c r="G23" s="580">
        <v>191</v>
      </c>
      <c r="H23" s="580">
        <v>56</v>
      </c>
      <c r="I23" s="580"/>
      <c r="J23" s="580">
        <v>172</v>
      </c>
      <c r="K23" s="580">
        <v>114</v>
      </c>
      <c r="L23" s="580">
        <v>58</v>
      </c>
      <c r="M23" s="580"/>
      <c r="N23" s="580">
        <v>216</v>
      </c>
      <c r="O23" s="580">
        <v>157</v>
      </c>
      <c r="P23" s="580">
        <v>59</v>
      </c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</row>
    <row r="24" spans="1:28" s="71" customFormat="1" ht="12.75" x14ac:dyDescent="0.2">
      <c r="A24" s="143" t="s">
        <v>151</v>
      </c>
      <c r="B24" s="580">
        <v>1065</v>
      </c>
      <c r="C24" s="580">
        <v>433</v>
      </c>
      <c r="D24" s="580">
        <v>632</v>
      </c>
      <c r="E24" s="580"/>
      <c r="F24" s="580">
        <v>366</v>
      </c>
      <c r="G24" s="580">
        <v>140</v>
      </c>
      <c r="H24" s="580">
        <v>226</v>
      </c>
      <c r="I24" s="580"/>
      <c r="J24" s="580">
        <v>429</v>
      </c>
      <c r="K24" s="580">
        <v>179</v>
      </c>
      <c r="L24" s="580">
        <v>250</v>
      </c>
      <c r="M24" s="580"/>
      <c r="N24" s="580">
        <v>270</v>
      </c>
      <c r="O24" s="580">
        <v>114</v>
      </c>
      <c r="P24" s="580">
        <v>156</v>
      </c>
      <c r="Q24" s="581"/>
      <c r="R24" s="581"/>
      <c r="S24" s="581"/>
      <c r="T24" s="581"/>
      <c r="U24" s="581"/>
      <c r="V24" s="581"/>
      <c r="W24" s="581"/>
      <c r="X24" s="581"/>
      <c r="Y24" s="581"/>
      <c r="Z24" s="581"/>
      <c r="AA24" s="581"/>
      <c r="AB24" s="581"/>
    </row>
    <row r="25" spans="1:28" s="71" customFormat="1" ht="12.75" x14ac:dyDescent="0.2">
      <c r="A25" s="143" t="s">
        <v>152</v>
      </c>
      <c r="B25" s="580">
        <v>224</v>
      </c>
      <c r="C25" s="580">
        <v>173</v>
      </c>
      <c r="D25" s="580">
        <v>51</v>
      </c>
      <c r="E25" s="580"/>
      <c r="F25" s="580">
        <v>92</v>
      </c>
      <c r="G25" s="580">
        <v>70</v>
      </c>
      <c r="H25" s="580">
        <v>22</v>
      </c>
      <c r="I25" s="580"/>
      <c r="J25" s="580">
        <v>105</v>
      </c>
      <c r="K25" s="580">
        <v>78</v>
      </c>
      <c r="L25" s="580">
        <v>27</v>
      </c>
      <c r="M25" s="580"/>
      <c r="N25" s="580">
        <v>27</v>
      </c>
      <c r="O25" s="580">
        <v>25</v>
      </c>
      <c r="P25" s="580">
        <v>2</v>
      </c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</row>
    <row r="26" spans="1:28" s="71" customFormat="1" ht="12.75" x14ac:dyDescent="0.2">
      <c r="A26" s="143" t="s">
        <v>277</v>
      </c>
      <c r="B26" s="580">
        <v>100</v>
      </c>
      <c r="C26" s="580">
        <v>86</v>
      </c>
      <c r="D26" s="580">
        <v>14</v>
      </c>
      <c r="E26" s="580"/>
      <c r="F26" s="580">
        <v>100</v>
      </c>
      <c r="G26" s="580">
        <v>86</v>
      </c>
      <c r="H26" s="580">
        <v>14</v>
      </c>
      <c r="I26" s="580"/>
      <c r="J26" s="580"/>
      <c r="K26" s="580"/>
      <c r="L26" s="580"/>
      <c r="M26" s="580"/>
      <c r="N26" s="580"/>
      <c r="O26" s="580"/>
      <c r="P26" s="580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</row>
    <row r="27" spans="1:28" s="71" customFormat="1" ht="4.5" customHeight="1" x14ac:dyDescent="0.2">
      <c r="A27" s="69"/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</row>
    <row r="28" spans="1:28" ht="12.75" x14ac:dyDescent="0.2">
      <c r="A28" s="70" t="s">
        <v>153</v>
      </c>
      <c r="B28" s="582">
        <v>4547</v>
      </c>
      <c r="C28" s="582">
        <v>2694</v>
      </c>
      <c r="D28" s="582">
        <v>1853</v>
      </c>
      <c r="E28" s="582"/>
      <c r="F28" s="582">
        <v>1952</v>
      </c>
      <c r="G28" s="582">
        <v>1186</v>
      </c>
      <c r="H28" s="582">
        <v>766</v>
      </c>
      <c r="I28" s="582"/>
      <c r="J28" s="582">
        <v>1446</v>
      </c>
      <c r="K28" s="582">
        <v>846</v>
      </c>
      <c r="L28" s="582">
        <v>600</v>
      </c>
      <c r="M28" s="582"/>
      <c r="N28" s="582">
        <v>1149</v>
      </c>
      <c r="O28" s="582">
        <v>662</v>
      </c>
      <c r="P28" s="582">
        <v>487</v>
      </c>
    </row>
    <row r="29" spans="1:28" ht="12.75" x14ac:dyDescent="0.2">
      <c r="A29" s="144" t="s">
        <v>154</v>
      </c>
      <c r="B29" s="583">
        <v>81</v>
      </c>
      <c r="C29" s="583">
        <v>53</v>
      </c>
      <c r="D29" s="583">
        <v>28</v>
      </c>
      <c r="E29" s="583"/>
      <c r="F29" s="583">
        <v>19</v>
      </c>
      <c r="G29" s="583">
        <v>16</v>
      </c>
      <c r="H29" s="583">
        <v>3</v>
      </c>
      <c r="I29" s="583"/>
      <c r="J29" s="583">
        <v>54</v>
      </c>
      <c r="K29" s="583">
        <v>29</v>
      </c>
      <c r="L29" s="583">
        <v>25</v>
      </c>
      <c r="M29" s="583"/>
      <c r="N29" s="583">
        <v>8</v>
      </c>
      <c r="O29" s="583">
        <v>8</v>
      </c>
      <c r="P29" s="583"/>
    </row>
    <row r="30" spans="1:28" ht="12.75" x14ac:dyDescent="0.2">
      <c r="A30" s="144" t="s">
        <v>155</v>
      </c>
      <c r="B30" s="583">
        <v>1123</v>
      </c>
      <c r="C30" s="583">
        <v>646</v>
      </c>
      <c r="D30" s="583">
        <v>477</v>
      </c>
      <c r="E30" s="583"/>
      <c r="F30" s="583">
        <v>533</v>
      </c>
      <c r="G30" s="583">
        <v>321</v>
      </c>
      <c r="H30" s="583">
        <v>212</v>
      </c>
      <c r="I30" s="583"/>
      <c r="J30" s="583">
        <v>319</v>
      </c>
      <c r="K30" s="583">
        <v>173</v>
      </c>
      <c r="L30" s="583">
        <v>146</v>
      </c>
      <c r="M30" s="583"/>
      <c r="N30" s="583">
        <v>271</v>
      </c>
      <c r="O30" s="583">
        <v>152</v>
      </c>
      <c r="P30" s="583">
        <v>119</v>
      </c>
    </row>
    <row r="31" spans="1:28" ht="12.75" x14ac:dyDescent="0.2">
      <c r="A31" s="145" t="s">
        <v>156</v>
      </c>
      <c r="B31" s="583">
        <v>545</v>
      </c>
      <c r="C31" s="583">
        <v>276</v>
      </c>
      <c r="D31" s="583">
        <v>269</v>
      </c>
      <c r="E31" s="584"/>
      <c r="F31" s="583">
        <v>184</v>
      </c>
      <c r="G31" s="583">
        <v>103</v>
      </c>
      <c r="H31" s="583">
        <v>81</v>
      </c>
      <c r="I31" s="584"/>
      <c r="J31" s="583">
        <v>229</v>
      </c>
      <c r="K31" s="583">
        <v>108</v>
      </c>
      <c r="L31" s="583">
        <v>121</v>
      </c>
      <c r="M31" s="584"/>
      <c r="N31" s="583">
        <v>132</v>
      </c>
      <c r="O31" s="583">
        <v>65</v>
      </c>
      <c r="P31" s="583">
        <v>67</v>
      </c>
    </row>
    <row r="32" spans="1:28" s="575" customFormat="1" ht="12.75" x14ac:dyDescent="0.2">
      <c r="A32" s="145" t="s">
        <v>157</v>
      </c>
      <c r="B32" s="583">
        <v>574</v>
      </c>
      <c r="C32" s="583">
        <v>335</v>
      </c>
      <c r="D32" s="583">
        <v>239</v>
      </c>
      <c r="E32" s="584"/>
      <c r="F32" s="583">
        <v>273</v>
      </c>
      <c r="G32" s="583">
        <v>158</v>
      </c>
      <c r="H32" s="583">
        <v>115</v>
      </c>
      <c r="I32" s="584"/>
      <c r="J32" s="583">
        <v>141</v>
      </c>
      <c r="K32" s="583">
        <v>91</v>
      </c>
      <c r="L32" s="583">
        <v>50</v>
      </c>
      <c r="M32" s="584"/>
      <c r="N32" s="583">
        <v>160</v>
      </c>
      <c r="O32" s="583">
        <v>86</v>
      </c>
      <c r="P32" s="583">
        <v>74</v>
      </c>
    </row>
    <row r="33" spans="1:16" s="575" customFormat="1" ht="12.75" x14ac:dyDescent="0.2">
      <c r="A33" s="145" t="s">
        <v>158</v>
      </c>
      <c r="B33" s="583">
        <v>603</v>
      </c>
      <c r="C33" s="583">
        <v>394</v>
      </c>
      <c r="D33" s="583">
        <v>209</v>
      </c>
      <c r="E33" s="584"/>
      <c r="F33" s="583">
        <v>212</v>
      </c>
      <c r="G33" s="583">
        <v>145</v>
      </c>
      <c r="H33" s="583">
        <v>67</v>
      </c>
      <c r="I33" s="584"/>
      <c r="J33" s="583">
        <v>236</v>
      </c>
      <c r="K33" s="583">
        <v>151</v>
      </c>
      <c r="L33" s="583">
        <v>85</v>
      </c>
      <c r="M33" s="584"/>
      <c r="N33" s="583">
        <v>155</v>
      </c>
      <c r="O33" s="583">
        <v>98</v>
      </c>
      <c r="P33" s="583">
        <v>57</v>
      </c>
    </row>
    <row r="34" spans="1:16" s="575" customFormat="1" ht="12.75" x14ac:dyDescent="0.2">
      <c r="A34" s="145" t="s">
        <v>159</v>
      </c>
      <c r="B34" s="583">
        <v>1547</v>
      </c>
      <c r="C34" s="583">
        <v>937</v>
      </c>
      <c r="D34" s="583">
        <v>610</v>
      </c>
      <c r="E34" s="584"/>
      <c r="F34" s="583">
        <v>710</v>
      </c>
      <c r="G34" s="583">
        <v>431</v>
      </c>
      <c r="H34" s="583">
        <v>279</v>
      </c>
      <c r="I34" s="584"/>
      <c r="J34" s="583">
        <v>445</v>
      </c>
      <c r="K34" s="583">
        <v>277</v>
      </c>
      <c r="L34" s="583">
        <v>168</v>
      </c>
      <c r="M34" s="584"/>
      <c r="N34" s="583">
        <v>392</v>
      </c>
      <c r="O34" s="583">
        <v>229</v>
      </c>
      <c r="P34" s="583">
        <v>163</v>
      </c>
    </row>
    <row r="35" spans="1:16" s="575" customFormat="1" ht="13.5" thickBot="1" x14ac:dyDescent="0.25">
      <c r="A35" s="146" t="s">
        <v>160</v>
      </c>
      <c r="B35" s="585">
        <v>74</v>
      </c>
      <c r="C35" s="585">
        <v>53</v>
      </c>
      <c r="D35" s="585">
        <v>21</v>
      </c>
      <c r="E35" s="586"/>
      <c r="F35" s="585">
        <v>21</v>
      </c>
      <c r="G35" s="585">
        <v>12</v>
      </c>
      <c r="H35" s="585">
        <v>9</v>
      </c>
      <c r="I35" s="586"/>
      <c r="J35" s="585">
        <v>22</v>
      </c>
      <c r="K35" s="585">
        <v>17</v>
      </c>
      <c r="L35" s="585">
        <v>5</v>
      </c>
      <c r="M35" s="586"/>
      <c r="N35" s="585">
        <v>31</v>
      </c>
      <c r="O35" s="585">
        <v>24</v>
      </c>
      <c r="P35" s="585">
        <v>7</v>
      </c>
    </row>
    <row r="36" spans="1:16" s="575" customFormat="1" ht="15" customHeight="1" x14ac:dyDescent="0.2">
      <c r="A36" s="246" t="s">
        <v>24</v>
      </c>
    </row>
    <row r="37" spans="1:16" s="575" customFormat="1" x14ac:dyDescent="0.2">
      <c r="A37" s="73"/>
    </row>
    <row r="38" spans="1:16" s="575" customFormat="1" x14ac:dyDescent="0.2">
      <c r="A38" s="73"/>
    </row>
    <row r="39" spans="1:16" s="575" customFormat="1" x14ac:dyDescent="0.2">
      <c r="A39" s="73"/>
    </row>
    <row r="40" spans="1:16" s="575" customFormat="1" x14ac:dyDescent="0.2">
      <c r="A40" s="73"/>
    </row>
    <row r="41" spans="1:16" s="575" customFormat="1" x14ac:dyDescent="0.2">
      <c r="A41" s="72"/>
    </row>
    <row r="42" spans="1:16" s="575" customFormat="1" x14ac:dyDescent="0.2">
      <c r="A42" s="72"/>
    </row>
  </sheetData>
  <mergeCells count="6">
    <mergeCell ref="A2:P2"/>
    <mergeCell ref="A3:A4"/>
    <mergeCell ref="B3:D3"/>
    <mergeCell ref="F3:H3"/>
    <mergeCell ref="J3:L3"/>
    <mergeCell ref="N3:P3"/>
  </mergeCells>
  <hyperlinks>
    <hyperlink ref="Q2" location="Contenido!A1" display="Contenido"/>
  </hyperlinks>
  <printOptions horizontalCentered="1"/>
  <pageMargins left="0.39370078740157483" right="0.39370078740157483" top="0.39370078740157483" bottom="0" header="0.31496062992125984" footer="0.31496062992125984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62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125" style="95" customWidth="1"/>
    <col min="15" max="16384" width="7.625" style="95"/>
  </cols>
  <sheetData>
    <row r="1" spans="1:14" ht="15" customHeight="1" x14ac:dyDescent="0.25">
      <c r="A1" s="781" t="s">
        <v>971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91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207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54">
        <v>832724</v>
      </c>
      <c r="C9" s="454">
        <v>825858</v>
      </c>
      <c r="D9" s="454">
        <v>812926</v>
      </c>
      <c r="E9" s="454">
        <v>802786</v>
      </c>
      <c r="F9" s="454">
        <v>801358</v>
      </c>
      <c r="G9" s="454">
        <v>799161</v>
      </c>
      <c r="H9" s="454">
        <v>795010</v>
      </c>
      <c r="I9" s="454">
        <v>795608</v>
      </c>
      <c r="J9" s="454">
        <v>827715</v>
      </c>
      <c r="K9" s="454">
        <v>857009</v>
      </c>
      <c r="L9" s="454">
        <v>854864</v>
      </c>
      <c r="M9" s="421">
        <f>+M11+M18+M28+M58</f>
        <v>867045</v>
      </c>
    </row>
    <row r="10" spans="1:14" ht="6.75" customHeight="1" x14ac:dyDescent="0.2">
      <c r="A10" s="75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7"/>
    </row>
    <row r="11" spans="1:14" s="437" customFormat="1" x14ac:dyDescent="0.2">
      <c r="A11" s="79" t="s">
        <v>3</v>
      </c>
      <c r="B11" s="454">
        <v>93468</v>
      </c>
      <c r="C11" s="454">
        <v>94264</v>
      </c>
      <c r="D11" s="454">
        <v>95130</v>
      </c>
      <c r="E11" s="454">
        <v>98255</v>
      </c>
      <c r="F11" s="454">
        <v>100365</v>
      </c>
      <c r="G11" s="454">
        <v>98568</v>
      </c>
      <c r="H11" s="454">
        <v>97193</v>
      </c>
      <c r="I11" s="454">
        <v>101497</v>
      </c>
      <c r="J11" s="454">
        <v>125379</v>
      </c>
      <c r="K11" s="454">
        <v>121720</v>
      </c>
      <c r="L11" s="454">
        <v>122166</v>
      </c>
      <c r="M11" s="421">
        <f>SUM(M12:M16)</f>
        <v>120644</v>
      </c>
    </row>
    <row r="12" spans="1:14" x14ac:dyDescent="0.2">
      <c r="A12" s="77" t="s">
        <v>19</v>
      </c>
      <c r="B12" s="424" t="s">
        <v>8</v>
      </c>
      <c r="C12" s="424" t="s">
        <v>8</v>
      </c>
      <c r="D12" s="424" t="s">
        <v>8</v>
      </c>
      <c r="E12" s="424" t="s">
        <v>8</v>
      </c>
      <c r="F12" s="424" t="s">
        <v>8</v>
      </c>
      <c r="G12" s="424" t="s">
        <v>8</v>
      </c>
      <c r="H12" s="424" t="s">
        <v>8</v>
      </c>
      <c r="I12" s="424" t="s">
        <v>8</v>
      </c>
      <c r="J12" s="424" t="s">
        <v>8</v>
      </c>
      <c r="K12" s="424" t="s">
        <v>8</v>
      </c>
      <c r="L12" s="424" t="s">
        <v>8</v>
      </c>
      <c r="M12" s="424" t="s">
        <v>8</v>
      </c>
    </row>
    <row r="13" spans="1:14" x14ac:dyDescent="0.2">
      <c r="A13" s="77" t="s">
        <v>17</v>
      </c>
      <c r="B13" s="424" t="s">
        <v>8</v>
      </c>
      <c r="C13" s="424" t="s">
        <v>8</v>
      </c>
      <c r="D13" s="424" t="s">
        <v>8</v>
      </c>
      <c r="E13" s="424" t="s">
        <v>8</v>
      </c>
      <c r="F13" s="424" t="s">
        <v>8</v>
      </c>
      <c r="G13" s="424" t="s">
        <v>8</v>
      </c>
      <c r="H13" s="424" t="s">
        <v>8</v>
      </c>
      <c r="I13" s="424" t="s">
        <v>8</v>
      </c>
      <c r="J13" s="424" t="s">
        <v>8</v>
      </c>
      <c r="K13" s="424" t="s">
        <v>8</v>
      </c>
      <c r="L13" s="424" t="s">
        <v>8</v>
      </c>
      <c r="M13" s="430">
        <v>2</v>
      </c>
    </row>
    <row r="14" spans="1:14" x14ac:dyDescent="0.2">
      <c r="A14" s="77" t="s">
        <v>4</v>
      </c>
      <c r="B14" s="424" t="s">
        <v>8</v>
      </c>
      <c r="C14" s="424" t="s">
        <v>8</v>
      </c>
      <c r="D14" s="424" t="s">
        <v>8</v>
      </c>
      <c r="E14" s="424" t="s">
        <v>8</v>
      </c>
      <c r="F14" s="424" t="s">
        <v>8</v>
      </c>
      <c r="G14" s="424" t="s">
        <v>8</v>
      </c>
      <c r="H14" s="424" t="s">
        <v>8</v>
      </c>
      <c r="I14" s="424" t="s">
        <v>8</v>
      </c>
      <c r="J14" s="424" t="s">
        <v>8</v>
      </c>
      <c r="K14" s="424" t="s">
        <v>8</v>
      </c>
      <c r="L14" s="424" t="s">
        <v>8</v>
      </c>
      <c r="M14" s="430">
        <v>5</v>
      </c>
    </row>
    <row r="15" spans="1:14" x14ac:dyDescent="0.2">
      <c r="A15" s="77" t="s">
        <v>5</v>
      </c>
      <c r="B15" s="442">
        <v>34549</v>
      </c>
      <c r="C15" s="442">
        <v>36143</v>
      </c>
      <c r="D15" s="442">
        <v>37510</v>
      </c>
      <c r="E15" s="442">
        <v>39238</v>
      </c>
      <c r="F15" s="442">
        <v>40235</v>
      </c>
      <c r="G15" s="442">
        <v>38797</v>
      </c>
      <c r="H15" s="442">
        <v>40674</v>
      </c>
      <c r="I15" s="442">
        <v>43390</v>
      </c>
      <c r="J15" s="442">
        <v>56342</v>
      </c>
      <c r="K15" s="442">
        <v>60143</v>
      </c>
      <c r="L15" s="442">
        <v>60257</v>
      </c>
      <c r="M15" s="430">
        <v>58317</v>
      </c>
    </row>
    <row r="16" spans="1:14" x14ac:dyDescent="0.2">
      <c r="A16" s="77" t="s">
        <v>577</v>
      </c>
      <c r="B16" s="442">
        <v>58919</v>
      </c>
      <c r="C16" s="442">
        <v>58121</v>
      </c>
      <c r="D16" s="442">
        <v>57620</v>
      </c>
      <c r="E16" s="442">
        <v>59017</v>
      </c>
      <c r="F16" s="442">
        <v>60130</v>
      </c>
      <c r="G16" s="442">
        <v>59771</v>
      </c>
      <c r="H16" s="442">
        <v>56519</v>
      </c>
      <c r="I16" s="442">
        <v>58107</v>
      </c>
      <c r="J16" s="442">
        <v>69037</v>
      </c>
      <c r="K16" s="442">
        <v>61577</v>
      </c>
      <c r="L16" s="442">
        <v>61909</v>
      </c>
      <c r="M16" s="430">
        <v>62320</v>
      </c>
    </row>
    <row r="17" spans="1:14" ht="6.75" customHeight="1" x14ac:dyDescent="0.2"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7"/>
    </row>
    <row r="18" spans="1:14" s="437" customFormat="1" x14ac:dyDescent="0.2">
      <c r="A18" s="79" t="s">
        <v>6</v>
      </c>
      <c r="B18" s="454">
        <v>451906</v>
      </c>
      <c r="C18" s="454">
        <v>440589</v>
      </c>
      <c r="D18" s="454">
        <v>425941</v>
      </c>
      <c r="E18" s="454">
        <v>410745</v>
      </c>
      <c r="F18" s="454">
        <v>405601</v>
      </c>
      <c r="G18" s="454">
        <v>403227</v>
      </c>
      <c r="H18" s="454">
        <v>401777</v>
      </c>
      <c r="I18" s="454">
        <v>400243</v>
      </c>
      <c r="J18" s="454">
        <v>408864</v>
      </c>
      <c r="K18" s="454">
        <v>423944</v>
      </c>
      <c r="L18" s="454">
        <v>419076</v>
      </c>
      <c r="M18" s="421">
        <f>+M19+M23</f>
        <v>416321</v>
      </c>
    </row>
    <row r="19" spans="1:14" x14ac:dyDescent="0.2">
      <c r="A19" s="77" t="s">
        <v>174</v>
      </c>
      <c r="B19" s="442">
        <v>222854</v>
      </c>
      <c r="C19" s="442">
        <v>218607</v>
      </c>
      <c r="D19" s="442">
        <v>213470</v>
      </c>
      <c r="E19" s="442">
        <v>207354</v>
      </c>
      <c r="F19" s="442">
        <v>206114</v>
      </c>
      <c r="G19" s="442">
        <v>206965</v>
      </c>
      <c r="H19" s="442">
        <v>207821</v>
      </c>
      <c r="I19" s="442">
        <v>205469</v>
      </c>
      <c r="J19" s="442">
        <v>210665</v>
      </c>
      <c r="K19" s="442">
        <v>219121</v>
      </c>
      <c r="L19" s="442">
        <v>217266</v>
      </c>
      <c r="M19" s="430">
        <f>SUM(M20:M22)</f>
        <v>209844</v>
      </c>
    </row>
    <row r="20" spans="1:14" x14ac:dyDescent="0.2">
      <c r="A20" s="81" t="s">
        <v>175</v>
      </c>
      <c r="B20" s="442">
        <v>77625</v>
      </c>
      <c r="C20" s="442">
        <v>76042</v>
      </c>
      <c r="D20" s="442">
        <v>74734</v>
      </c>
      <c r="E20" s="442">
        <v>72766</v>
      </c>
      <c r="F20" s="442">
        <v>72146</v>
      </c>
      <c r="G20" s="442">
        <v>69113</v>
      </c>
      <c r="H20" s="442">
        <v>66786</v>
      </c>
      <c r="I20" s="442">
        <v>63717</v>
      </c>
      <c r="J20" s="442">
        <v>72161</v>
      </c>
      <c r="K20" s="442">
        <v>74809</v>
      </c>
      <c r="L20" s="422">
        <v>64551</v>
      </c>
      <c r="M20" s="427">
        <v>64383</v>
      </c>
    </row>
    <row r="21" spans="1:14" x14ac:dyDescent="0.2">
      <c r="A21" s="81" t="s">
        <v>176</v>
      </c>
      <c r="B21" s="442">
        <v>72939</v>
      </c>
      <c r="C21" s="442">
        <v>71387</v>
      </c>
      <c r="D21" s="442">
        <v>69267</v>
      </c>
      <c r="E21" s="442">
        <v>67530</v>
      </c>
      <c r="F21" s="442">
        <v>67941</v>
      </c>
      <c r="G21" s="442">
        <v>71387</v>
      </c>
      <c r="H21" s="442">
        <v>73415</v>
      </c>
      <c r="I21" s="442">
        <v>72868</v>
      </c>
      <c r="J21" s="442">
        <v>69964</v>
      </c>
      <c r="K21" s="442">
        <v>75906</v>
      </c>
      <c r="L21" s="422">
        <v>80763</v>
      </c>
      <c r="M21" s="427">
        <v>65196</v>
      </c>
    </row>
    <row r="22" spans="1:14" x14ac:dyDescent="0.2">
      <c r="A22" s="81" t="s">
        <v>177</v>
      </c>
      <c r="B22" s="442">
        <v>72290</v>
      </c>
      <c r="C22" s="442">
        <v>71178</v>
      </c>
      <c r="D22" s="442">
        <v>69469</v>
      </c>
      <c r="E22" s="442">
        <v>67058</v>
      </c>
      <c r="F22" s="442">
        <v>66027</v>
      </c>
      <c r="G22" s="442">
        <v>66465</v>
      </c>
      <c r="H22" s="442">
        <v>67620</v>
      </c>
      <c r="I22" s="442">
        <v>68884</v>
      </c>
      <c r="J22" s="442">
        <v>68540</v>
      </c>
      <c r="K22" s="442">
        <v>68406</v>
      </c>
      <c r="L22" s="422">
        <v>71952</v>
      </c>
      <c r="M22" s="427">
        <v>80265</v>
      </c>
    </row>
    <row r="23" spans="1:14" x14ac:dyDescent="0.2">
      <c r="A23" s="77" t="s">
        <v>178</v>
      </c>
      <c r="B23" s="442">
        <v>229052</v>
      </c>
      <c r="C23" s="442">
        <v>221982</v>
      </c>
      <c r="D23" s="442">
        <v>212471</v>
      </c>
      <c r="E23" s="442">
        <v>203391</v>
      </c>
      <c r="F23" s="442">
        <v>199487</v>
      </c>
      <c r="G23" s="442">
        <v>196262</v>
      </c>
      <c r="H23" s="442">
        <v>193956</v>
      </c>
      <c r="I23" s="442">
        <v>194774</v>
      </c>
      <c r="J23" s="442">
        <v>198199</v>
      </c>
      <c r="K23" s="442">
        <v>204823</v>
      </c>
      <c r="L23" s="442">
        <v>201810</v>
      </c>
      <c r="M23" s="430">
        <f>SUM(M24:M26)</f>
        <v>206477</v>
      </c>
      <c r="N23" s="107"/>
    </row>
    <row r="24" spans="1:14" x14ac:dyDescent="0.2">
      <c r="A24" s="81" t="s">
        <v>179</v>
      </c>
      <c r="B24" s="442">
        <v>79400</v>
      </c>
      <c r="C24" s="442">
        <v>73294</v>
      </c>
      <c r="D24" s="442">
        <v>71929</v>
      </c>
      <c r="E24" s="442">
        <v>69894</v>
      </c>
      <c r="F24" s="442">
        <v>67818</v>
      </c>
      <c r="G24" s="442">
        <v>66640</v>
      </c>
      <c r="H24" s="442">
        <v>66390</v>
      </c>
      <c r="I24" s="442">
        <v>67504</v>
      </c>
      <c r="J24" s="442">
        <v>68958</v>
      </c>
      <c r="K24" s="442">
        <v>69239</v>
      </c>
      <c r="L24" s="422">
        <v>66835</v>
      </c>
      <c r="M24" s="427">
        <v>72066</v>
      </c>
    </row>
    <row r="25" spans="1:14" x14ac:dyDescent="0.2">
      <c r="A25" s="81" t="s">
        <v>180</v>
      </c>
      <c r="B25" s="442">
        <v>77562</v>
      </c>
      <c r="C25" s="442">
        <v>74871</v>
      </c>
      <c r="D25" s="442">
        <v>69588</v>
      </c>
      <c r="E25" s="442">
        <v>67407</v>
      </c>
      <c r="F25" s="442">
        <v>66495</v>
      </c>
      <c r="G25" s="442">
        <v>64868</v>
      </c>
      <c r="H25" s="442">
        <v>64571</v>
      </c>
      <c r="I25" s="442">
        <v>64822</v>
      </c>
      <c r="J25" s="442">
        <v>65822</v>
      </c>
      <c r="K25" s="442">
        <v>69347</v>
      </c>
      <c r="L25" s="422">
        <v>67525</v>
      </c>
      <c r="M25" s="427">
        <v>66697</v>
      </c>
    </row>
    <row r="26" spans="1:14" x14ac:dyDescent="0.2">
      <c r="A26" s="81" t="s">
        <v>181</v>
      </c>
      <c r="B26" s="442">
        <v>72090</v>
      </c>
      <c r="C26" s="442">
        <v>73817</v>
      </c>
      <c r="D26" s="442">
        <v>70954</v>
      </c>
      <c r="E26" s="442">
        <v>66090</v>
      </c>
      <c r="F26" s="442">
        <v>65174</v>
      </c>
      <c r="G26" s="442">
        <v>64754</v>
      </c>
      <c r="H26" s="442">
        <v>62995</v>
      </c>
      <c r="I26" s="442">
        <v>62448</v>
      </c>
      <c r="J26" s="442">
        <v>63419</v>
      </c>
      <c r="K26" s="442">
        <v>66237</v>
      </c>
      <c r="L26" s="422">
        <v>67450</v>
      </c>
      <c r="M26" s="427">
        <v>67714</v>
      </c>
    </row>
    <row r="27" spans="1:14" ht="6.75" customHeight="1" x14ac:dyDescent="0.2"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</row>
    <row r="28" spans="1:14" s="437" customFormat="1" x14ac:dyDescent="0.2">
      <c r="A28" s="79" t="s">
        <v>104</v>
      </c>
      <c r="B28" s="421">
        <v>272460</v>
      </c>
      <c r="C28" s="421">
        <v>275523</v>
      </c>
      <c r="D28" s="421">
        <v>277627</v>
      </c>
      <c r="E28" s="421">
        <v>279225</v>
      </c>
      <c r="F28" s="421">
        <v>280614</v>
      </c>
      <c r="G28" s="421">
        <v>282432</v>
      </c>
      <c r="H28" s="421">
        <v>280720</v>
      </c>
      <c r="I28" s="421">
        <v>278811</v>
      </c>
      <c r="J28" s="421">
        <v>278561</v>
      </c>
      <c r="K28" s="421">
        <v>296799</v>
      </c>
      <c r="L28" s="421">
        <v>299348</v>
      </c>
      <c r="M28" s="421">
        <f>+M29+M33</f>
        <v>315423</v>
      </c>
    </row>
    <row r="29" spans="1:14" x14ac:dyDescent="0.2">
      <c r="A29" s="77" t="s">
        <v>182</v>
      </c>
      <c r="B29" s="430">
        <v>189994</v>
      </c>
      <c r="C29" s="430">
        <v>193469</v>
      </c>
      <c r="D29" s="430">
        <v>195567</v>
      </c>
      <c r="E29" s="430">
        <v>194911</v>
      </c>
      <c r="F29" s="430">
        <v>192728</v>
      </c>
      <c r="G29" s="430">
        <v>187937</v>
      </c>
      <c r="H29" s="430">
        <v>183880</v>
      </c>
      <c r="I29" s="430">
        <v>182993</v>
      </c>
      <c r="J29" s="430">
        <v>182043</v>
      </c>
      <c r="K29" s="430">
        <v>188844</v>
      </c>
      <c r="L29" s="430">
        <v>186648</v>
      </c>
      <c r="M29" s="430">
        <f>SUM(M30:M32)</f>
        <v>191488</v>
      </c>
    </row>
    <row r="30" spans="1:14" x14ac:dyDescent="0.2">
      <c r="A30" s="81" t="s">
        <v>78</v>
      </c>
      <c r="B30" s="430">
        <v>85106</v>
      </c>
      <c r="C30" s="430">
        <v>87285</v>
      </c>
      <c r="D30" s="430">
        <v>89251</v>
      </c>
      <c r="E30" s="430">
        <v>84290</v>
      </c>
      <c r="F30" s="430">
        <v>79193</v>
      </c>
      <c r="G30" s="430">
        <v>77521</v>
      </c>
      <c r="H30" s="430">
        <v>76804</v>
      </c>
      <c r="I30" s="430">
        <v>74372</v>
      </c>
      <c r="J30" s="430">
        <v>71719</v>
      </c>
      <c r="K30" s="430">
        <v>65333</v>
      </c>
      <c r="L30" s="430">
        <v>69047</v>
      </c>
      <c r="M30" s="430">
        <f>+M40+M50</f>
        <v>66065</v>
      </c>
    </row>
    <row r="31" spans="1:14" x14ac:dyDescent="0.2">
      <c r="A31" s="81" t="s">
        <v>79</v>
      </c>
      <c r="B31" s="430">
        <v>59416</v>
      </c>
      <c r="C31" s="430">
        <v>60934</v>
      </c>
      <c r="D31" s="430">
        <v>60200</v>
      </c>
      <c r="E31" s="430">
        <v>63576</v>
      </c>
      <c r="F31" s="430">
        <v>63369</v>
      </c>
      <c r="G31" s="430">
        <v>60460</v>
      </c>
      <c r="H31" s="430">
        <v>59500</v>
      </c>
      <c r="I31" s="430">
        <v>60152</v>
      </c>
      <c r="J31" s="430">
        <v>59978</v>
      </c>
      <c r="K31" s="430">
        <v>65197</v>
      </c>
      <c r="L31" s="430">
        <v>60791</v>
      </c>
      <c r="M31" s="430">
        <f t="shared" ref="M31:M32" si="0">+M41+M51</f>
        <v>65975</v>
      </c>
    </row>
    <row r="32" spans="1:14" x14ac:dyDescent="0.2">
      <c r="A32" s="81" t="s">
        <v>80</v>
      </c>
      <c r="B32" s="430">
        <v>45472</v>
      </c>
      <c r="C32" s="430">
        <v>45250</v>
      </c>
      <c r="D32" s="430">
        <v>46116</v>
      </c>
      <c r="E32" s="430">
        <v>47045</v>
      </c>
      <c r="F32" s="430">
        <v>50166</v>
      </c>
      <c r="G32" s="430">
        <v>49956</v>
      </c>
      <c r="H32" s="430">
        <v>47576</v>
      </c>
      <c r="I32" s="430">
        <v>48469</v>
      </c>
      <c r="J32" s="430">
        <v>50346</v>
      </c>
      <c r="K32" s="430">
        <v>58314</v>
      </c>
      <c r="L32" s="430">
        <v>56810</v>
      </c>
      <c r="M32" s="430">
        <f t="shared" si="0"/>
        <v>59448</v>
      </c>
    </row>
    <row r="33" spans="1:14" x14ac:dyDescent="0.2">
      <c r="A33" s="108" t="s">
        <v>583</v>
      </c>
      <c r="B33" s="430">
        <v>82466</v>
      </c>
      <c r="C33" s="430">
        <v>82054</v>
      </c>
      <c r="D33" s="430">
        <v>82060</v>
      </c>
      <c r="E33" s="430">
        <v>84314</v>
      </c>
      <c r="F33" s="430">
        <v>87886</v>
      </c>
      <c r="G33" s="430">
        <v>94495</v>
      </c>
      <c r="H33" s="430">
        <v>96840</v>
      </c>
      <c r="I33" s="430">
        <v>95818</v>
      </c>
      <c r="J33" s="430">
        <v>96518</v>
      </c>
      <c r="K33" s="430">
        <v>107955</v>
      </c>
      <c r="L33" s="430">
        <v>112700</v>
      </c>
      <c r="M33" s="430">
        <f>SUM(M34:M36)</f>
        <v>123935</v>
      </c>
    </row>
    <row r="34" spans="1:14" x14ac:dyDescent="0.2">
      <c r="A34" s="81" t="s">
        <v>81</v>
      </c>
      <c r="B34" s="430">
        <v>43851</v>
      </c>
      <c r="C34" s="430">
        <v>43484</v>
      </c>
      <c r="D34" s="430">
        <v>43108</v>
      </c>
      <c r="E34" s="430">
        <v>44344</v>
      </c>
      <c r="F34" s="430">
        <v>45803</v>
      </c>
      <c r="G34" s="430">
        <v>48884</v>
      </c>
      <c r="H34" s="430">
        <v>48972</v>
      </c>
      <c r="I34" s="430">
        <v>47048</v>
      </c>
      <c r="J34" s="430">
        <v>47990</v>
      </c>
      <c r="K34" s="430">
        <v>50161</v>
      </c>
      <c r="L34" s="430">
        <v>55362</v>
      </c>
      <c r="M34" s="430">
        <f>+M44+M54</f>
        <v>56031</v>
      </c>
    </row>
    <row r="35" spans="1:14" x14ac:dyDescent="0.2">
      <c r="A35" s="81" t="s">
        <v>82</v>
      </c>
      <c r="B35" s="430">
        <v>31791</v>
      </c>
      <c r="C35" s="430">
        <v>31489</v>
      </c>
      <c r="D35" s="430">
        <v>31632</v>
      </c>
      <c r="E35" s="430">
        <v>32324</v>
      </c>
      <c r="F35" s="430">
        <v>33415</v>
      </c>
      <c r="G35" s="430">
        <v>35517</v>
      </c>
      <c r="H35" s="430">
        <v>37176</v>
      </c>
      <c r="I35" s="430">
        <v>37154</v>
      </c>
      <c r="J35" s="430">
        <v>36706</v>
      </c>
      <c r="K35" s="430">
        <v>45023</v>
      </c>
      <c r="L35" s="430">
        <v>43757</v>
      </c>
      <c r="M35" s="430">
        <f t="shared" ref="M35:M36" si="1">+M45+M55</f>
        <v>53171</v>
      </c>
    </row>
    <row r="36" spans="1:14" x14ac:dyDescent="0.2">
      <c r="A36" s="81" t="s">
        <v>109</v>
      </c>
      <c r="B36" s="430">
        <v>6824</v>
      </c>
      <c r="C36" s="430">
        <v>7081</v>
      </c>
      <c r="D36" s="430">
        <v>7320</v>
      </c>
      <c r="E36" s="430">
        <v>7646</v>
      </c>
      <c r="F36" s="430">
        <v>8668</v>
      </c>
      <c r="G36" s="430">
        <v>10094</v>
      </c>
      <c r="H36" s="430">
        <v>10692</v>
      </c>
      <c r="I36" s="430">
        <v>11616</v>
      </c>
      <c r="J36" s="430">
        <v>11822</v>
      </c>
      <c r="K36" s="430">
        <v>12771</v>
      </c>
      <c r="L36" s="430">
        <v>13581</v>
      </c>
      <c r="M36" s="430">
        <f t="shared" si="1"/>
        <v>14733</v>
      </c>
    </row>
    <row r="37" spans="1:14" ht="6.75" customHeight="1" x14ac:dyDescent="0.2"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</row>
    <row r="38" spans="1:14" s="437" customFormat="1" ht="16.5" customHeight="1" x14ac:dyDescent="0.2">
      <c r="A38" s="109" t="s">
        <v>232</v>
      </c>
      <c r="B38" s="421">
        <v>208102</v>
      </c>
      <c r="C38" s="421">
        <v>209663</v>
      </c>
      <c r="D38" s="421">
        <v>206871</v>
      </c>
      <c r="E38" s="439">
        <v>202245</v>
      </c>
      <c r="F38" s="439">
        <v>197444</v>
      </c>
      <c r="G38" s="439">
        <v>195890</v>
      </c>
      <c r="H38" s="439">
        <v>193573</v>
      </c>
      <c r="I38" s="439">
        <v>191299</v>
      </c>
      <c r="J38" s="439">
        <v>189584</v>
      </c>
      <c r="K38" s="439">
        <v>201996</v>
      </c>
      <c r="L38" s="439">
        <v>201962</v>
      </c>
      <c r="M38" s="439">
        <f>+M39+M43</f>
        <v>214033</v>
      </c>
      <c r="N38" s="438"/>
    </row>
    <row r="39" spans="1:14" x14ac:dyDescent="0.2">
      <c r="A39" s="77" t="s">
        <v>182</v>
      </c>
      <c r="B39" s="430">
        <v>151655</v>
      </c>
      <c r="C39" s="430">
        <v>153797</v>
      </c>
      <c r="D39" s="430">
        <v>152515</v>
      </c>
      <c r="E39" s="423">
        <v>148722</v>
      </c>
      <c r="F39" s="423">
        <v>143547</v>
      </c>
      <c r="G39" s="423">
        <v>138569</v>
      </c>
      <c r="H39" s="423">
        <v>135210</v>
      </c>
      <c r="I39" s="423">
        <v>134628</v>
      </c>
      <c r="J39" s="423">
        <v>132880</v>
      </c>
      <c r="K39" s="423">
        <v>137436</v>
      </c>
      <c r="L39" s="423">
        <v>135359</v>
      </c>
      <c r="M39" s="430">
        <f>SUM(M40:M42)</f>
        <v>139462</v>
      </c>
      <c r="N39" s="107"/>
    </row>
    <row r="40" spans="1:14" x14ac:dyDescent="0.2">
      <c r="A40" s="81" t="s">
        <v>78</v>
      </c>
      <c r="B40" s="430">
        <v>67670</v>
      </c>
      <c r="C40" s="430">
        <v>69156</v>
      </c>
      <c r="D40" s="430">
        <v>68139</v>
      </c>
      <c r="E40" s="423">
        <v>62976</v>
      </c>
      <c r="F40" s="423">
        <v>58455</v>
      </c>
      <c r="G40" s="423">
        <v>57336</v>
      </c>
      <c r="H40" s="423">
        <v>57176</v>
      </c>
      <c r="I40" s="423">
        <v>55092</v>
      </c>
      <c r="J40" s="423">
        <v>52325</v>
      </c>
      <c r="K40" s="423">
        <v>47594</v>
      </c>
      <c r="L40" s="423">
        <v>50299</v>
      </c>
      <c r="M40" s="423">
        <v>48263</v>
      </c>
    </row>
    <row r="41" spans="1:14" x14ac:dyDescent="0.2">
      <c r="A41" s="81" t="s">
        <v>79</v>
      </c>
      <c r="B41" s="430">
        <v>47422</v>
      </c>
      <c r="C41" s="430">
        <v>48553</v>
      </c>
      <c r="D41" s="430">
        <v>47693</v>
      </c>
      <c r="E41" s="423">
        <v>48385</v>
      </c>
      <c r="F41" s="423">
        <v>47066</v>
      </c>
      <c r="G41" s="423">
        <v>44378</v>
      </c>
      <c r="H41" s="423">
        <v>43560</v>
      </c>
      <c r="I41" s="423">
        <v>44174</v>
      </c>
      <c r="J41" s="423">
        <v>43873</v>
      </c>
      <c r="K41" s="423">
        <v>47325</v>
      </c>
      <c r="L41" s="423">
        <v>44096</v>
      </c>
      <c r="M41" s="423">
        <v>48087</v>
      </c>
    </row>
    <row r="42" spans="1:14" x14ac:dyDescent="0.2">
      <c r="A42" s="81" t="s">
        <v>80</v>
      </c>
      <c r="B42" s="430">
        <v>36563</v>
      </c>
      <c r="C42" s="430">
        <v>36088</v>
      </c>
      <c r="D42" s="430">
        <v>36683</v>
      </c>
      <c r="E42" s="423">
        <v>37361</v>
      </c>
      <c r="F42" s="423">
        <v>38026</v>
      </c>
      <c r="G42" s="423">
        <v>36855</v>
      </c>
      <c r="H42" s="423">
        <v>34474</v>
      </c>
      <c r="I42" s="423">
        <v>35362</v>
      </c>
      <c r="J42" s="423">
        <v>36682</v>
      </c>
      <c r="K42" s="423">
        <v>42517</v>
      </c>
      <c r="L42" s="423">
        <v>40964</v>
      </c>
      <c r="M42" s="423">
        <v>43112</v>
      </c>
    </row>
    <row r="43" spans="1:14" x14ac:dyDescent="0.2">
      <c r="A43" s="108" t="s">
        <v>583</v>
      </c>
      <c r="B43" s="430">
        <v>56447</v>
      </c>
      <c r="C43" s="430">
        <v>55866</v>
      </c>
      <c r="D43" s="430">
        <v>54356</v>
      </c>
      <c r="E43" s="423">
        <v>53523</v>
      </c>
      <c r="F43" s="423">
        <v>53897</v>
      </c>
      <c r="G43" s="423">
        <v>57321</v>
      </c>
      <c r="H43" s="423">
        <v>58363</v>
      </c>
      <c r="I43" s="423">
        <v>56671</v>
      </c>
      <c r="J43" s="423">
        <v>56704</v>
      </c>
      <c r="K43" s="423">
        <v>64560</v>
      </c>
      <c r="L43" s="423">
        <v>66603</v>
      </c>
      <c r="M43" s="430">
        <f>SUM(M44:M46)</f>
        <v>74571</v>
      </c>
      <c r="N43" s="107"/>
    </row>
    <row r="44" spans="1:14" x14ac:dyDescent="0.2">
      <c r="A44" s="81" t="s">
        <v>81</v>
      </c>
      <c r="B44" s="430">
        <v>32776</v>
      </c>
      <c r="C44" s="430">
        <v>32468</v>
      </c>
      <c r="D44" s="430">
        <v>31018</v>
      </c>
      <c r="E44" s="423">
        <v>30458</v>
      </c>
      <c r="F44" s="423">
        <v>31153</v>
      </c>
      <c r="G44" s="423">
        <v>33160</v>
      </c>
      <c r="H44" s="423">
        <v>33333</v>
      </c>
      <c r="I44" s="423">
        <v>31453</v>
      </c>
      <c r="J44" s="423">
        <v>32191</v>
      </c>
      <c r="K44" s="423">
        <v>33216</v>
      </c>
      <c r="L44" s="423">
        <v>36946</v>
      </c>
      <c r="M44" s="423">
        <v>37283</v>
      </c>
    </row>
    <row r="45" spans="1:14" x14ac:dyDescent="0.2">
      <c r="A45" s="81" t="s">
        <v>82</v>
      </c>
      <c r="B45" s="430">
        <v>23583</v>
      </c>
      <c r="C45" s="430">
        <v>23309</v>
      </c>
      <c r="D45" s="430">
        <v>23228</v>
      </c>
      <c r="E45" s="423">
        <v>22944</v>
      </c>
      <c r="F45" s="423">
        <v>22563</v>
      </c>
      <c r="G45" s="423">
        <v>23940</v>
      </c>
      <c r="H45" s="423">
        <v>24799</v>
      </c>
      <c r="I45" s="423">
        <v>24936</v>
      </c>
      <c r="J45" s="423">
        <v>24057</v>
      </c>
      <c r="K45" s="423">
        <v>30908</v>
      </c>
      <c r="L45" s="423">
        <v>29230</v>
      </c>
      <c r="M45" s="423">
        <v>36746</v>
      </c>
    </row>
    <row r="46" spans="1:14" x14ac:dyDescent="0.2">
      <c r="A46" s="81" t="s">
        <v>109</v>
      </c>
      <c r="B46" s="430">
        <v>88</v>
      </c>
      <c r="C46" s="430">
        <v>89</v>
      </c>
      <c r="D46" s="430">
        <v>110</v>
      </c>
      <c r="E46" s="423">
        <v>121</v>
      </c>
      <c r="F46" s="423">
        <v>181</v>
      </c>
      <c r="G46" s="423">
        <v>221</v>
      </c>
      <c r="H46" s="423">
        <v>231</v>
      </c>
      <c r="I46" s="423">
        <v>282</v>
      </c>
      <c r="J46" s="423">
        <v>456</v>
      </c>
      <c r="K46" s="423">
        <v>436</v>
      </c>
      <c r="L46" s="423">
        <v>427</v>
      </c>
      <c r="M46" s="423">
        <v>542</v>
      </c>
    </row>
    <row r="47" spans="1:14" ht="6.75" customHeight="1" x14ac:dyDescent="0.2">
      <c r="A47" s="77"/>
      <c r="B47" s="430"/>
      <c r="C47" s="430"/>
      <c r="D47" s="430"/>
      <c r="E47" s="423"/>
      <c r="F47" s="423"/>
      <c r="G47" s="423"/>
      <c r="H47" s="423"/>
      <c r="I47" s="423"/>
      <c r="J47" s="423"/>
      <c r="K47" s="423"/>
      <c r="L47" s="423"/>
      <c r="M47" s="423"/>
    </row>
    <row r="48" spans="1:14" s="437" customFormat="1" x14ac:dyDescent="0.2">
      <c r="A48" s="79" t="s">
        <v>183</v>
      </c>
      <c r="B48" s="421">
        <v>64358</v>
      </c>
      <c r="C48" s="421">
        <v>65860</v>
      </c>
      <c r="D48" s="421">
        <v>70756</v>
      </c>
      <c r="E48" s="439">
        <v>76980</v>
      </c>
      <c r="F48" s="439">
        <v>83170</v>
      </c>
      <c r="G48" s="439">
        <v>86542</v>
      </c>
      <c r="H48" s="439">
        <v>87147</v>
      </c>
      <c r="I48" s="439">
        <v>87512</v>
      </c>
      <c r="J48" s="439">
        <v>88977</v>
      </c>
      <c r="K48" s="439">
        <v>94803</v>
      </c>
      <c r="L48" s="439">
        <v>97386</v>
      </c>
      <c r="M48" s="439">
        <f>+M49+M53</f>
        <v>101390</v>
      </c>
      <c r="N48" s="438"/>
    </row>
    <row r="49" spans="1:14" x14ac:dyDescent="0.2">
      <c r="A49" s="77" t="s">
        <v>182</v>
      </c>
      <c r="B49" s="430">
        <v>38339</v>
      </c>
      <c r="C49" s="430">
        <v>39672</v>
      </c>
      <c r="D49" s="430">
        <v>43052</v>
      </c>
      <c r="E49" s="423">
        <v>46189</v>
      </c>
      <c r="F49" s="423">
        <v>49181</v>
      </c>
      <c r="G49" s="423">
        <v>49368</v>
      </c>
      <c r="H49" s="423">
        <v>48670</v>
      </c>
      <c r="I49" s="423">
        <v>48365</v>
      </c>
      <c r="J49" s="423">
        <v>49163</v>
      </c>
      <c r="K49" s="423">
        <v>51408</v>
      </c>
      <c r="L49" s="423">
        <v>51289</v>
      </c>
      <c r="M49" s="430">
        <f>SUM(M50:M52)</f>
        <v>52026</v>
      </c>
    </row>
    <row r="50" spans="1:14" x14ac:dyDescent="0.2">
      <c r="A50" s="81" t="s">
        <v>78</v>
      </c>
      <c r="B50" s="430">
        <v>17436</v>
      </c>
      <c r="C50" s="430">
        <v>18129</v>
      </c>
      <c r="D50" s="430">
        <v>21112</v>
      </c>
      <c r="E50" s="423">
        <v>21314</v>
      </c>
      <c r="F50" s="423">
        <v>20738</v>
      </c>
      <c r="G50" s="423">
        <v>20185</v>
      </c>
      <c r="H50" s="423">
        <v>19628</v>
      </c>
      <c r="I50" s="423">
        <v>19280</v>
      </c>
      <c r="J50" s="423">
        <v>19394</v>
      </c>
      <c r="K50" s="423">
        <v>17739</v>
      </c>
      <c r="L50" s="423">
        <v>18748</v>
      </c>
      <c r="M50" s="423">
        <v>17802</v>
      </c>
    </row>
    <row r="51" spans="1:14" x14ac:dyDescent="0.2">
      <c r="A51" s="81" t="s">
        <v>79</v>
      </c>
      <c r="B51" s="430">
        <v>11994</v>
      </c>
      <c r="C51" s="430">
        <v>12381</v>
      </c>
      <c r="D51" s="430">
        <v>12507</v>
      </c>
      <c r="E51" s="423">
        <v>15191</v>
      </c>
      <c r="F51" s="423">
        <v>16303</v>
      </c>
      <c r="G51" s="423">
        <v>16082</v>
      </c>
      <c r="H51" s="423">
        <v>15940</v>
      </c>
      <c r="I51" s="423">
        <v>15978</v>
      </c>
      <c r="J51" s="423">
        <v>16105</v>
      </c>
      <c r="K51" s="423">
        <v>17872</v>
      </c>
      <c r="L51" s="423">
        <v>16695</v>
      </c>
      <c r="M51" s="423">
        <v>17888</v>
      </c>
    </row>
    <row r="52" spans="1:14" x14ac:dyDescent="0.2">
      <c r="A52" s="81" t="s">
        <v>80</v>
      </c>
      <c r="B52" s="430">
        <v>8909</v>
      </c>
      <c r="C52" s="430">
        <v>9162</v>
      </c>
      <c r="D52" s="430">
        <v>9433</v>
      </c>
      <c r="E52" s="423">
        <v>9684</v>
      </c>
      <c r="F52" s="423">
        <v>12140</v>
      </c>
      <c r="G52" s="423">
        <v>13101</v>
      </c>
      <c r="H52" s="423">
        <v>13102</v>
      </c>
      <c r="I52" s="423">
        <v>13107</v>
      </c>
      <c r="J52" s="423">
        <v>13664</v>
      </c>
      <c r="K52" s="423">
        <v>15797</v>
      </c>
      <c r="L52" s="423">
        <v>15846</v>
      </c>
      <c r="M52" s="423">
        <v>16336</v>
      </c>
    </row>
    <row r="53" spans="1:14" x14ac:dyDescent="0.2">
      <c r="A53" s="108" t="s">
        <v>583</v>
      </c>
      <c r="B53" s="430">
        <v>26019</v>
      </c>
      <c r="C53" s="430">
        <v>26188</v>
      </c>
      <c r="D53" s="430">
        <v>27704</v>
      </c>
      <c r="E53" s="423">
        <v>30791</v>
      </c>
      <c r="F53" s="423">
        <v>33989</v>
      </c>
      <c r="G53" s="423">
        <v>37174</v>
      </c>
      <c r="H53" s="423">
        <v>38477</v>
      </c>
      <c r="I53" s="423">
        <v>39147</v>
      </c>
      <c r="J53" s="423">
        <v>39814</v>
      </c>
      <c r="K53" s="423">
        <v>43395</v>
      </c>
      <c r="L53" s="423">
        <v>46097</v>
      </c>
      <c r="M53" s="430">
        <f>SUM(M54:M56)</f>
        <v>49364</v>
      </c>
    </row>
    <row r="54" spans="1:14" x14ac:dyDescent="0.2">
      <c r="A54" s="81" t="s">
        <v>81</v>
      </c>
      <c r="B54" s="430">
        <v>11075</v>
      </c>
      <c r="C54" s="430">
        <v>11016</v>
      </c>
      <c r="D54" s="430">
        <v>12090</v>
      </c>
      <c r="E54" s="423">
        <v>13886</v>
      </c>
      <c r="F54" s="423">
        <v>14650</v>
      </c>
      <c r="G54" s="423">
        <v>15724</v>
      </c>
      <c r="H54" s="423">
        <v>15639</v>
      </c>
      <c r="I54" s="423">
        <v>15595</v>
      </c>
      <c r="J54" s="423">
        <v>15799</v>
      </c>
      <c r="K54" s="423">
        <v>16945</v>
      </c>
      <c r="L54" s="423">
        <v>18416</v>
      </c>
      <c r="M54" s="423">
        <v>18748</v>
      </c>
    </row>
    <row r="55" spans="1:14" x14ac:dyDescent="0.2">
      <c r="A55" s="81" t="s">
        <v>82</v>
      </c>
      <c r="B55" s="430">
        <v>8208</v>
      </c>
      <c r="C55" s="430">
        <v>8180</v>
      </c>
      <c r="D55" s="430">
        <v>8404</v>
      </c>
      <c r="E55" s="423">
        <v>9380</v>
      </c>
      <c r="F55" s="423">
        <v>10852</v>
      </c>
      <c r="G55" s="423">
        <v>11577</v>
      </c>
      <c r="H55" s="423">
        <v>12377</v>
      </c>
      <c r="I55" s="423">
        <v>12218</v>
      </c>
      <c r="J55" s="423">
        <v>12649</v>
      </c>
      <c r="K55" s="423">
        <v>14115</v>
      </c>
      <c r="L55" s="423">
        <v>14527</v>
      </c>
      <c r="M55" s="423">
        <v>16425</v>
      </c>
    </row>
    <row r="56" spans="1:14" x14ac:dyDescent="0.2">
      <c r="A56" s="81" t="s">
        <v>109</v>
      </c>
      <c r="B56" s="430">
        <v>6736</v>
      </c>
      <c r="C56" s="430">
        <v>6992</v>
      </c>
      <c r="D56" s="430">
        <v>7210</v>
      </c>
      <c r="E56" s="423">
        <v>7525</v>
      </c>
      <c r="F56" s="423">
        <v>8487</v>
      </c>
      <c r="G56" s="423">
        <v>9873</v>
      </c>
      <c r="H56" s="423">
        <v>10461</v>
      </c>
      <c r="I56" s="423">
        <v>11334</v>
      </c>
      <c r="J56" s="423">
        <v>11366</v>
      </c>
      <c r="K56" s="423">
        <v>12335</v>
      </c>
      <c r="L56" s="423">
        <v>13154</v>
      </c>
      <c r="M56" s="423">
        <v>14191</v>
      </c>
    </row>
    <row r="57" spans="1:14" ht="6.75" customHeight="1" x14ac:dyDescent="0.2">
      <c r="A57" s="75"/>
      <c r="B57" s="427"/>
      <c r="C57" s="427"/>
      <c r="D57" s="427"/>
      <c r="E57" s="428"/>
      <c r="F57" s="428"/>
      <c r="G57" s="428"/>
      <c r="H57" s="428"/>
      <c r="I57" s="428"/>
      <c r="J57" s="428"/>
      <c r="K57" s="428"/>
      <c r="L57" s="428"/>
      <c r="M57" s="428"/>
      <c r="N57" s="107"/>
    </row>
    <row r="58" spans="1:14" s="437" customFormat="1" ht="16.5" customHeight="1" thickBot="1" x14ac:dyDescent="0.25">
      <c r="A58" s="110" t="s">
        <v>231</v>
      </c>
      <c r="B58" s="440">
        <v>14890</v>
      </c>
      <c r="C58" s="440">
        <v>15482</v>
      </c>
      <c r="D58" s="440">
        <v>14228</v>
      </c>
      <c r="E58" s="440">
        <v>14561</v>
      </c>
      <c r="F58" s="441">
        <v>14778</v>
      </c>
      <c r="G58" s="441">
        <v>14934</v>
      </c>
      <c r="H58" s="441">
        <v>15320</v>
      </c>
      <c r="I58" s="441">
        <v>15057</v>
      </c>
      <c r="J58" s="441">
        <v>14911</v>
      </c>
      <c r="K58" s="441">
        <v>14546</v>
      </c>
      <c r="L58" s="441">
        <v>14274</v>
      </c>
      <c r="M58" s="441">
        <v>14657</v>
      </c>
      <c r="N58" s="438"/>
    </row>
    <row r="59" spans="1:14" ht="15" customHeight="1" x14ac:dyDescent="0.2">
      <c r="A59" s="141" t="s">
        <v>266</v>
      </c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107"/>
    </row>
    <row r="60" spans="1:14" s="61" customFormat="1" ht="27.75" customHeight="1" x14ac:dyDescent="0.2">
      <c r="A60" s="780" t="s">
        <v>367</v>
      </c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  <c r="M60" s="780"/>
    </row>
    <row r="61" spans="1:14" ht="15" customHeight="1" x14ac:dyDescent="0.2">
      <c r="A61" s="23" t="s">
        <v>24</v>
      </c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107"/>
    </row>
    <row r="62" spans="1:14" x14ac:dyDescent="0.2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</row>
  </sheetData>
  <mergeCells count="7">
    <mergeCell ref="A60:M60"/>
    <mergeCell ref="A1:M1"/>
    <mergeCell ref="A2:M2"/>
    <mergeCell ref="A3:M3"/>
    <mergeCell ref="A4:M4"/>
    <mergeCell ref="A5:M5"/>
    <mergeCell ref="A6:M6"/>
  </mergeCells>
  <hyperlinks>
    <hyperlink ref="N2" location="Contenido!A1" display="Contenido"/>
  </hyperlinks>
  <printOptions horizontalCentered="1"/>
  <pageMargins left="0.59055118110236227" right="0.59055118110236227" top="0.19685039370078741" bottom="0.19685039370078741" header="0" footer="0"/>
  <pageSetup scale="81" orientation="landscape" r:id="rId1"/>
  <headerFooter alignWithMargins="0"/>
  <ignoredErrors>
    <ignoredError sqref="M33" 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9"/>
  <sheetViews>
    <sheetView showGridLines="0" zoomScaleNormal="100" zoomScaleSheetLayoutView="100" workbookViewId="0">
      <selection activeCell="D10" sqref="D10"/>
    </sheetView>
  </sheetViews>
  <sheetFormatPr baseColWidth="10" defaultColWidth="11" defaultRowHeight="12.75" x14ac:dyDescent="0.2"/>
  <cols>
    <col min="1" max="1" width="16.25" style="168" customWidth="1"/>
    <col min="2" max="2" width="6.625" style="517" customWidth="1"/>
    <col min="3" max="4" width="6.375" style="517" customWidth="1"/>
    <col min="5" max="5" width="1.25" style="517" customWidth="1"/>
    <col min="6" max="6" width="5.75" style="517" customWidth="1"/>
    <col min="7" max="8" width="5.25" style="517" customWidth="1"/>
    <col min="9" max="9" width="1.25" style="517" customWidth="1"/>
    <col min="10" max="10" width="5.75" style="517" customWidth="1"/>
    <col min="11" max="12" width="5.25" style="517" customWidth="1"/>
    <col min="13" max="13" width="1.25" style="517" customWidth="1"/>
    <col min="14" max="14" width="5.75" style="517" customWidth="1"/>
    <col min="15" max="16" width="5.25" style="517" customWidth="1"/>
    <col min="17" max="17" width="1.25" style="517" customWidth="1"/>
    <col min="18" max="18" width="5.875" style="517" customWidth="1"/>
    <col min="19" max="20" width="5.25" style="517" customWidth="1"/>
    <col min="21" max="21" width="1.25" style="517" customWidth="1"/>
    <col min="22" max="22" width="5.5" style="517" customWidth="1"/>
    <col min="23" max="24" width="5.25" style="517" customWidth="1"/>
    <col min="25" max="25" width="1.25" style="517" customWidth="1"/>
    <col min="26" max="26" width="5.75" style="517" customWidth="1"/>
    <col min="27" max="28" width="5.25" style="517" customWidth="1"/>
    <col min="29" max="16384" width="11" style="134"/>
  </cols>
  <sheetData>
    <row r="1" spans="1:29" ht="15" customHeight="1" x14ac:dyDescent="0.25">
      <c r="A1" s="796" t="s">
        <v>917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104817</v>
      </c>
      <c r="C9" s="554">
        <f>SUM(C11:C37)</f>
        <v>52630</v>
      </c>
      <c r="D9" s="554">
        <f>SUM(D11:D37)</f>
        <v>52187</v>
      </c>
      <c r="E9" s="554"/>
      <c r="F9" s="554">
        <f>SUM(F11:F37)</f>
        <v>18299</v>
      </c>
      <c r="G9" s="554">
        <f>SUM(G11:G37)</f>
        <v>9401</v>
      </c>
      <c r="H9" s="554">
        <f>SUM(H11:H37)</f>
        <v>8898</v>
      </c>
      <c r="I9" s="554"/>
      <c r="J9" s="554">
        <f>SUM(J11:J37)</f>
        <v>18335</v>
      </c>
      <c r="K9" s="554">
        <f>SUM(K11:K37)</f>
        <v>9452</v>
      </c>
      <c r="L9" s="554">
        <f>SUM(L11:L37)</f>
        <v>8883</v>
      </c>
      <c r="M9" s="554"/>
      <c r="N9" s="554">
        <f>SUM(N11:N37)</f>
        <v>16792</v>
      </c>
      <c r="O9" s="554">
        <f>SUM(O11:O37)</f>
        <v>8557</v>
      </c>
      <c r="P9" s="554">
        <f>SUM(P11:P37)</f>
        <v>8235</v>
      </c>
      <c r="Q9" s="554"/>
      <c r="R9" s="554">
        <f>SUM(R11:R37)</f>
        <v>19549</v>
      </c>
      <c r="S9" s="554">
        <f>SUM(S11:S37)</f>
        <v>9677</v>
      </c>
      <c r="T9" s="554">
        <f>SUM(T11:T37)</f>
        <v>9872</v>
      </c>
      <c r="U9" s="554"/>
      <c r="V9" s="554">
        <f>SUM(V11:V37)</f>
        <v>17066</v>
      </c>
      <c r="W9" s="554">
        <f>SUM(W11:W37)</f>
        <v>8447</v>
      </c>
      <c r="X9" s="554">
        <f>SUM(X11:X37)</f>
        <v>8619</v>
      </c>
      <c r="Y9" s="554"/>
      <c r="Z9" s="554">
        <f>SUM(Z11:Z37)</f>
        <v>14776</v>
      </c>
      <c r="AA9" s="554">
        <f>SUM(AA11:AA37)</f>
        <v>7096</v>
      </c>
      <c r="AB9" s="554">
        <f>SUM(AB11:AB37)</f>
        <v>7680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5367</v>
      </c>
      <c r="C11" s="524">
        <f>+G11+K11+O11+S11+W11+AA11</f>
        <v>2694</v>
      </c>
      <c r="D11" s="524">
        <f>+B11-C11</f>
        <v>2673</v>
      </c>
      <c r="E11" s="537"/>
      <c r="F11" s="522">
        <v>754</v>
      </c>
      <c r="G11" s="522">
        <v>387</v>
      </c>
      <c r="H11" s="522">
        <v>367</v>
      </c>
      <c r="J11" s="537">
        <v>788</v>
      </c>
      <c r="K11" s="537">
        <v>401</v>
      </c>
      <c r="L11" s="537">
        <v>387</v>
      </c>
      <c r="N11" s="537">
        <v>825</v>
      </c>
      <c r="O11" s="537">
        <v>424</v>
      </c>
      <c r="P11" s="537">
        <v>401</v>
      </c>
      <c r="R11" s="537">
        <v>1051</v>
      </c>
      <c r="S11" s="537">
        <v>524</v>
      </c>
      <c r="T11" s="537">
        <v>527</v>
      </c>
      <c r="V11" s="537">
        <v>1033</v>
      </c>
      <c r="W11" s="537">
        <v>526</v>
      </c>
      <c r="X11" s="537">
        <v>507</v>
      </c>
      <c r="Z11" s="537">
        <v>916</v>
      </c>
      <c r="AA11" s="537">
        <v>432</v>
      </c>
      <c r="AB11" s="537">
        <v>484</v>
      </c>
    </row>
    <row r="12" spans="1:29" x14ac:dyDescent="0.2">
      <c r="A12" s="54" t="s">
        <v>61</v>
      </c>
      <c r="B12" s="524">
        <f t="shared" ref="B12:C37" si="0">+F12+J12+N12+R12+V12+Z12</f>
        <v>3080</v>
      </c>
      <c r="C12" s="524">
        <f t="shared" si="0"/>
        <v>1449</v>
      </c>
      <c r="D12" s="524">
        <f t="shared" ref="D12:D37" si="1">+B12-C12</f>
        <v>1631</v>
      </c>
      <c r="E12" s="537"/>
      <c r="F12" s="522">
        <v>388</v>
      </c>
      <c r="G12" s="522">
        <v>194</v>
      </c>
      <c r="H12" s="522">
        <v>194</v>
      </c>
      <c r="J12" s="537">
        <v>362</v>
      </c>
      <c r="K12" s="537">
        <v>169</v>
      </c>
      <c r="L12" s="537">
        <v>193</v>
      </c>
      <c r="N12" s="537">
        <v>317</v>
      </c>
      <c r="O12" s="537">
        <v>167</v>
      </c>
      <c r="P12" s="537">
        <v>150</v>
      </c>
      <c r="R12" s="537">
        <v>718</v>
      </c>
      <c r="S12" s="537">
        <v>337</v>
      </c>
      <c r="T12" s="537">
        <v>381</v>
      </c>
      <c r="V12" s="537">
        <v>668</v>
      </c>
      <c r="W12" s="537">
        <v>304</v>
      </c>
      <c r="X12" s="537">
        <v>364</v>
      </c>
      <c r="Z12" s="537">
        <v>627</v>
      </c>
      <c r="AA12" s="537">
        <v>278</v>
      </c>
      <c r="AB12" s="537">
        <v>349</v>
      </c>
    </row>
    <row r="13" spans="1:29" x14ac:dyDescent="0.2">
      <c r="A13" s="54" t="s">
        <v>31</v>
      </c>
      <c r="B13" s="524">
        <f t="shared" si="0"/>
        <v>2069</v>
      </c>
      <c r="C13" s="524">
        <f t="shared" si="0"/>
        <v>835</v>
      </c>
      <c r="D13" s="524">
        <f t="shared" si="1"/>
        <v>1234</v>
      </c>
      <c r="E13" s="537"/>
      <c r="F13" s="522">
        <v>76</v>
      </c>
      <c r="G13" s="522">
        <v>42</v>
      </c>
      <c r="H13" s="522">
        <v>34</v>
      </c>
      <c r="J13" s="537">
        <v>51</v>
      </c>
      <c r="K13" s="537">
        <v>26</v>
      </c>
      <c r="L13" s="537">
        <v>25</v>
      </c>
      <c r="N13" s="537">
        <v>79</v>
      </c>
      <c r="O13" s="537">
        <v>35</v>
      </c>
      <c r="P13" s="537">
        <v>44</v>
      </c>
      <c r="R13" s="537">
        <v>710</v>
      </c>
      <c r="S13" s="537">
        <v>274</v>
      </c>
      <c r="T13" s="537">
        <v>436</v>
      </c>
      <c r="V13" s="537">
        <v>597</v>
      </c>
      <c r="W13" s="537">
        <v>231</v>
      </c>
      <c r="X13" s="537">
        <v>366</v>
      </c>
      <c r="Z13" s="537">
        <v>556</v>
      </c>
      <c r="AA13" s="537">
        <v>227</v>
      </c>
      <c r="AB13" s="537">
        <v>329</v>
      </c>
    </row>
    <row r="14" spans="1:29" x14ac:dyDescent="0.2">
      <c r="A14" s="54" t="s">
        <v>62</v>
      </c>
      <c r="B14" s="524">
        <f t="shared" si="0"/>
        <v>10500</v>
      </c>
      <c r="C14" s="524">
        <f t="shared" si="0"/>
        <v>5134</v>
      </c>
      <c r="D14" s="524">
        <f t="shared" si="1"/>
        <v>5366</v>
      </c>
      <c r="E14" s="537"/>
      <c r="F14" s="522">
        <v>1493</v>
      </c>
      <c r="G14" s="522">
        <v>759</v>
      </c>
      <c r="H14" s="522">
        <v>734</v>
      </c>
      <c r="J14" s="537">
        <v>1598</v>
      </c>
      <c r="K14" s="537">
        <v>803</v>
      </c>
      <c r="L14" s="537">
        <v>795</v>
      </c>
      <c r="N14" s="537">
        <v>1543</v>
      </c>
      <c r="O14" s="537">
        <v>797</v>
      </c>
      <c r="P14" s="537">
        <v>746</v>
      </c>
      <c r="R14" s="537">
        <v>2012</v>
      </c>
      <c r="S14" s="537">
        <v>959</v>
      </c>
      <c r="T14" s="537">
        <v>1053</v>
      </c>
      <c r="V14" s="537">
        <v>2145</v>
      </c>
      <c r="W14" s="537">
        <v>1034</v>
      </c>
      <c r="X14" s="537">
        <v>1111</v>
      </c>
      <c r="Z14" s="537">
        <v>1709</v>
      </c>
      <c r="AA14" s="537">
        <v>782</v>
      </c>
      <c r="AB14" s="537">
        <v>927</v>
      </c>
    </row>
    <row r="15" spans="1:29" x14ac:dyDescent="0.2">
      <c r="A15" s="54" t="s">
        <v>63</v>
      </c>
      <c r="B15" s="524">
        <f t="shared" si="0"/>
        <v>2485</v>
      </c>
      <c r="C15" s="524">
        <f t="shared" si="0"/>
        <v>1321</v>
      </c>
      <c r="D15" s="524">
        <f t="shared" si="1"/>
        <v>1164</v>
      </c>
      <c r="E15" s="538"/>
      <c r="F15" s="541">
        <v>452</v>
      </c>
      <c r="G15" s="541">
        <v>235</v>
      </c>
      <c r="H15" s="541">
        <v>217</v>
      </c>
      <c r="J15" s="538">
        <v>410</v>
      </c>
      <c r="K15" s="537">
        <v>218</v>
      </c>
      <c r="L15" s="537">
        <v>192</v>
      </c>
      <c r="N15" s="537">
        <v>372</v>
      </c>
      <c r="O15" s="537">
        <v>199</v>
      </c>
      <c r="P15" s="537">
        <v>173</v>
      </c>
      <c r="R15" s="537">
        <v>466</v>
      </c>
      <c r="S15" s="537">
        <v>245</v>
      </c>
      <c r="T15" s="537">
        <v>221</v>
      </c>
      <c r="V15" s="537">
        <v>411</v>
      </c>
      <c r="W15" s="537">
        <v>223</v>
      </c>
      <c r="X15" s="537">
        <v>188</v>
      </c>
      <c r="Z15" s="537">
        <v>374</v>
      </c>
      <c r="AA15" s="537">
        <v>201</v>
      </c>
      <c r="AB15" s="537">
        <v>173</v>
      </c>
    </row>
    <row r="16" spans="1:29" x14ac:dyDescent="0.2">
      <c r="A16" s="54" t="s">
        <v>64</v>
      </c>
      <c r="B16" s="524">
        <f t="shared" si="0"/>
        <v>3686</v>
      </c>
      <c r="C16" s="524">
        <f t="shared" si="0"/>
        <v>1852</v>
      </c>
      <c r="D16" s="524">
        <f t="shared" si="1"/>
        <v>1834</v>
      </c>
      <c r="E16" s="538"/>
      <c r="F16" s="541">
        <v>715</v>
      </c>
      <c r="G16" s="541">
        <v>353</v>
      </c>
      <c r="H16" s="541">
        <v>362</v>
      </c>
      <c r="J16" s="538">
        <v>739</v>
      </c>
      <c r="K16" s="538">
        <v>367</v>
      </c>
      <c r="L16" s="538">
        <v>372</v>
      </c>
      <c r="N16" s="538">
        <v>610</v>
      </c>
      <c r="O16" s="538">
        <v>310</v>
      </c>
      <c r="P16" s="538">
        <v>300</v>
      </c>
      <c r="R16" s="538">
        <v>641</v>
      </c>
      <c r="S16" s="538">
        <v>330</v>
      </c>
      <c r="T16" s="538">
        <v>311</v>
      </c>
      <c r="V16" s="538">
        <v>559</v>
      </c>
      <c r="W16" s="538">
        <v>259</v>
      </c>
      <c r="X16" s="538">
        <v>300</v>
      </c>
      <c r="Z16" s="538">
        <v>422</v>
      </c>
      <c r="AA16" s="538">
        <v>233</v>
      </c>
      <c r="AB16" s="538">
        <v>189</v>
      </c>
    </row>
    <row r="17" spans="1:28" x14ac:dyDescent="0.2">
      <c r="A17" s="54" t="s">
        <v>84</v>
      </c>
      <c r="B17" s="524">
        <f t="shared" si="0"/>
        <v>1199</v>
      </c>
      <c r="C17" s="524">
        <f t="shared" si="0"/>
        <v>608</v>
      </c>
      <c r="D17" s="524">
        <f t="shared" si="1"/>
        <v>591</v>
      </c>
      <c r="E17" s="538"/>
      <c r="F17" s="541">
        <v>224</v>
      </c>
      <c r="G17" s="541">
        <v>121</v>
      </c>
      <c r="H17" s="541">
        <v>103</v>
      </c>
      <c r="J17" s="538">
        <v>216</v>
      </c>
      <c r="K17" s="538">
        <v>120</v>
      </c>
      <c r="L17" s="538">
        <v>96</v>
      </c>
      <c r="N17" s="538">
        <v>224</v>
      </c>
      <c r="O17" s="538">
        <v>118</v>
      </c>
      <c r="P17" s="538">
        <v>106</v>
      </c>
      <c r="R17" s="538">
        <v>185</v>
      </c>
      <c r="S17" s="538">
        <v>84</v>
      </c>
      <c r="T17" s="538">
        <v>101</v>
      </c>
      <c r="V17" s="538">
        <v>192</v>
      </c>
      <c r="W17" s="538">
        <v>93</v>
      </c>
      <c r="X17" s="538">
        <v>99</v>
      </c>
      <c r="Z17" s="538">
        <v>158</v>
      </c>
      <c r="AA17" s="538">
        <v>72</v>
      </c>
      <c r="AB17" s="538">
        <v>86</v>
      </c>
    </row>
    <row r="18" spans="1:28" x14ac:dyDescent="0.2">
      <c r="A18" s="54" t="s">
        <v>55</v>
      </c>
      <c r="B18" s="524">
        <f t="shared" si="0"/>
        <v>8763</v>
      </c>
      <c r="C18" s="524">
        <f t="shared" si="0"/>
        <v>4417</v>
      </c>
      <c r="D18" s="524">
        <f t="shared" si="1"/>
        <v>4346</v>
      </c>
      <c r="E18" s="538"/>
      <c r="F18" s="541">
        <v>1393</v>
      </c>
      <c r="G18" s="541">
        <v>727</v>
      </c>
      <c r="H18" s="541">
        <v>666</v>
      </c>
      <c r="J18" s="538">
        <v>1457</v>
      </c>
      <c r="K18" s="538">
        <v>736</v>
      </c>
      <c r="L18" s="538">
        <v>721</v>
      </c>
      <c r="N18" s="538">
        <v>1445</v>
      </c>
      <c r="O18" s="538">
        <v>728</v>
      </c>
      <c r="P18" s="538">
        <v>717</v>
      </c>
      <c r="R18" s="538">
        <v>1609</v>
      </c>
      <c r="S18" s="538">
        <v>807</v>
      </c>
      <c r="T18" s="538">
        <v>802</v>
      </c>
      <c r="V18" s="538">
        <v>1441</v>
      </c>
      <c r="W18" s="538">
        <v>731</v>
      </c>
      <c r="X18" s="538">
        <v>710</v>
      </c>
      <c r="Z18" s="538">
        <v>1418</v>
      </c>
      <c r="AA18" s="538">
        <v>688</v>
      </c>
      <c r="AB18" s="538">
        <v>730</v>
      </c>
    </row>
    <row r="19" spans="1:28" x14ac:dyDescent="0.2">
      <c r="A19" s="54" t="s">
        <v>65</v>
      </c>
      <c r="B19" s="524">
        <f t="shared" si="0"/>
        <v>3922</v>
      </c>
      <c r="C19" s="524">
        <f t="shared" si="0"/>
        <v>2028</v>
      </c>
      <c r="D19" s="524">
        <f t="shared" si="1"/>
        <v>1894</v>
      </c>
      <c r="E19" s="537"/>
      <c r="F19" s="522">
        <v>769</v>
      </c>
      <c r="G19" s="522">
        <v>392</v>
      </c>
      <c r="H19" s="522">
        <v>377</v>
      </c>
      <c r="J19" s="537">
        <v>789</v>
      </c>
      <c r="K19" s="537">
        <v>414</v>
      </c>
      <c r="L19" s="537">
        <v>375</v>
      </c>
      <c r="N19" s="537">
        <v>682</v>
      </c>
      <c r="O19" s="537">
        <v>357</v>
      </c>
      <c r="P19" s="537">
        <v>325</v>
      </c>
      <c r="R19" s="537">
        <v>636</v>
      </c>
      <c r="S19" s="537">
        <v>336</v>
      </c>
      <c r="T19" s="537">
        <v>300</v>
      </c>
      <c r="V19" s="537">
        <v>585</v>
      </c>
      <c r="W19" s="537">
        <v>299</v>
      </c>
      <c r="X19" s="537">
        <v>286</v>
      </c>
      <c r="Z19" s="537">
        <v>461</v>
      </c>
      <c r="AA19" s="537">
        <v>230</v>
      </c>
      <c r="AB19" s="537">
        <v>231</v>
      </c>
    </row>
    <row r="20" spans="1:28" x14ac:dyDescent="0.2">
      <c r="A20" s="54" t="s">
        <v>66</v>
      </c>
      <c r="B20" s="524">
        <f t="shared" si="0"/>
        <v>8480</v>
      </c>
      <c r="C20" s="524">
        <f t="shared" si="0"/>
        <v>4214</v>
      </c>
      <c r="D20" s="524">
        <f t="shared" si="1"/>
        <v>4266</v>
      </c>
      <c r="E20" s="538"/>
      <c r="F20" s="541">
        <v>1683</v>
      </c>
      <c r="G20" s="541">
        <v>853</v>
      </c>
      <c r="H20" s="541">
        <v>830</v>
      </c>
      <c r="J20" s="538">
        <v>1687</v>
      </c>
      <c r="K20" s="538">
        <v>863</v>
      </c>
      <c r="L20" s="538">
        <v>824</v>
      </c>
      <c r="N20" s="538">
        <v>1570</v>
      </c>
      <c r="O20" s="538">
        <v>772</v>
      </c>
      <c r="P20" s="538">
        <v>798</v>
      </c>
      <c r="R20" s="538">
        <v>1453</v>
      </c>
      <c r="S20" s="538">
        <v>707</v>
      </c>
      <c r="T20" s="538">
        <v>746</v>
      </c>
      <c r="V20" s="538">
        <v>1143</v>
      </c>
      <c r="W20" s="538">
        <v>577</v>
      </c>
      <c r="X20" s="538">
        <v>566</v>
      </c>
      <c r="Z20" s="538">
        <v>944</v>
      </c>
      <c r="AA20" s="538">
        <v>442</v>
      </c>
      <c r="AB20" s="538">
        <v>502</v>
      </c>
    </row>
    <row r="21" spans="1:28" x14ac:dyDescent="0.2">
      <c r="A21" s="54" t="s">
        <v>67</v>
      </c>
      <c r="B21" s="524">
        <f t="shared" si="0"/>
        <v>1822</v>
      </c>
      <c r="C21" s="524">
        <f t="shared" si="0"/>
        <v>909</v>
      </c>
      <c r="D21" s="524">
        <f t="shared" si="1"/>
        <v>913</v>
      </c>
      <c r="E21" s="538"/>
      <c r="F21" s="541">
        <v>415</v>
      </c>
      <c r="G21" s="541">
        <v>213</v>
      </c>
      <c r="H21" s="541">
        <v>202</v>
      </c>
      <c r="J21" s="538">
        <v>381</v>
      </c>
      <c r="K21" s="538">
        <v>204</v>
      </c>
      <c r="L21" s="538">
        <v>177</v>
      </c>
      <c r="N21" s="538">
        <v>356</v>
      </c>
      <c r="O21" s="538">
        <v>173</v>
      </c>
      <c r="P21" s="538">
        <v>183</v>
      </c>
      <c r="R21" s="538">
        <v>294</v>
      </c>
      <c r="S21" s="538">
        <v>146</v>
      </c>
      <c r="T21" s="538">
        <v>148</v>
      </c>
      <c r="V21" s="538">
        <v>205</v>
      </c>
      <c r="W21" s="538">
        <v>93</v>
      </c>
      <c r="X21" s="538">
        <v>112</v>
      </c>
      <c r="Z21" s="538">
        <v>171</v>
      </c>
      <c r="AA21" s="538">
        <v>80</v>
      </c>
      <c r="AB21" s="538">
        <v>91</v>
      </c>
    </row>
    <row r="22" spans="1:28" x14ac:dyDescent="0.2">
      <c r="A22" s="53" t="s">
        <v>32</v>
      </c>
      <c r="B22" s="524">
        <f t="shared" si="0"/>
        <v>7433</v>
      </c>
      <c r="C22" s="524">
        <f t="shared" si="0"/>
        <v>3933</v>
      </c>
      <c r="D22" s="524">
        <f t="shared" si="1"/>
        <v>3500</v>
      </c>
      <c r="E22" s="524"/>
      <c r="F22" s="522">
        <v>1078</v>
      </c>
      <c r="G22" s="522">
        <v>570</v>
      </c>
      <c r="H22" s="522">
        <v>508</v>
      </c>
      <c r="J22" s="524">
        <v>1106</v>
      </c>
      <c r="K22" s="537">
        <v>622</v>
      </c>
      <c r="L22" s="537">
        <v>484</v>
      </c>
      <c r="N22" s="537">
        <v>1063</v>
      </c>
      <c r="O22" s="524">
        <v>598</v>
      </c>
      <c r="P22" s="537">
        <v>465</v>
      </c>
      <c r="R22" s="537">
        <v>1597</v>
      </c>
      <c r="S22" s="537">
        <v>854</v>
      </c>
      <c r="T22" s="524">
        <v>743</v>
      </c>
      <c r="V22" s="537">
        <v>1393</v>
      </c>
      <c r="W22" s="537">
        <v>711</v>
      </c>
      <c r="X22" s="537">
        <v>682</v>
      </c>
      <c r="Z22" s="524">
        <v>1196</v>
      </c>
      <c r="AA22" s="537">
        <v>578</v>
      </c>
      <c r="AB22" s="537">
        <v>618</v>
      </c>
    </row>
    <row r="23" spans="1:28" x14ac:dyDescent="0.2">
      <c r="A23" s="54" t="s">
        <v>68</v>
      </c>
      <c r="B23" s="524">
        <f t="shared" si="0"/>
        <v>992</v>
      </c>
      <c r="C23" s="524">
        <f t="shared" si="0"/>
        <v>514</v>
      </c>
      <c r="D23" s="524">
        <f t="shared" si="1"/>
        <v>478</v>
      </c>
      <c r="E23" s="524"/>
      <c r="F23" s="534">
        <v>203</v>
      </c>
      <c r="G23" s="534">
        <v>108</v>
      </c>
      <c r="H23" s="534">
        <v>95</v>
      </c>
      <c r="J23" s="524">
        <v>169</v>
      </c>
      <c r="K23" s="524">
        <v>85</v>
      </c>
      <c r="L23" s="524">
        <v>84</v>
      </c>
      <c r="N23" s="524">
        <v>172</v>
      </c>
      <c r="O23" s="524">
        <v>93</v>
      </c>
      <c r="P23" s="524">
        <v>79</v>
      </c>
      <c r="R23" s="524">
        <v>177</v>
      </c>
      <c r="S23" s="524">
        <v>93</v>
      </c>
      <c r="T23" s="524">
        <v>84</v>
      </c>
      <c r="V23" s="524">
        <v>153</v>
      </c>
      <c r="W23" s="524">
        <v>82</v>
      </c>
      <c r="X23" s="524">
        <v>71</v>
      </c>
      <c r="Z23" s="524">
        <v>118</v>
      </c>
      <c r="AA23" s="524">
        <v>53</v>
      </c>
      <c r="AB23" s="524">
        <v>65</v>
      </c>
    </row>
    <row r="24" spans="1:28" x14ac:dyDescent="0.2">
      <c r="A24" s="54" t="s">
        <v>33</v>
      </c>
      <c r="B24" s="524">
        <f t="shared" si="0"/>
        <v>6296</v>
      </c>
      <c r="C24" s="524">
        <f t="shared" si="0"/>
        <v>3015</v>
      </c>
      <c r="D24" s="524">
        <f t="shared" si="1"/>
        <v>3281</v>
      </c>
      <c r="E24" s="524"/>
      <c r="F24" s="534">
        <v>578</v>
      </c>
      <c r="G24" s="534">
        <v>313</v>
      </c>
      <c r="H24" s="534">
        <v>265</v>
      </c>
      <c r="J24" s="524">
        <v>606</v>
      </c>
      <c r="K24" s="524">
        <v>298</v>
      </c>
      <c r="L24" s="524">
        <v>308</v>
      </c>
      <c r="N24" s="524">
        <v>614</v>
      </c>
      <c r="O24" s="524">
        <v>308</v>
      </c>
      <c r="P24" s="524">
        <v>306</v>
      </c>
      <c r="R24" s="524">
        <v>1569</v>
      </c>
      <c r="S24" s="524">
        <v>734</v>
      </c>
      <c r="T24" s="524">
        <v>835</v>
      </c>
      <c r="V24" s="524">
        <v>1477</v>
      </c>
      <c r="W24" s="524">
        <v>702</v>
      </c>
      <c r="X24" s="524">
        <v>775</v>
      </c>
      <c r="Z24" s="524">
        <v>1452</v>
      </c>
      <c r="AA24" s="524">
        <v>660</v>
      </c>
      <c r="AB24" s="524">
        <v>792</v>
      </c>
    </row>
    <row r="25" spans="1:28" x14ac:dyDescent="0.2">
      <c r="A25" s="54" t="s">
        <v>218</v>
      </c>
      <c r="B25" s="524">
        <f t="shared" si="0"/>
        <v>1108</v>
      </c>
      <c r="C25" s="524">
        <f t="shared" si="0"/>
        <v>560</v>
      </c>
      <c r="D25" s="524">
        <f t="shared" si="1"/>
        <v>548</v>
      </c>
      <c r="E25" s="524"/>
      <c r="F25" s="534">
        <v>290</v>
      </c>
      <c r="G25" s="534">
        <v>130</v>
      </c>
      <c r="H25" s="534">
        <v>160</v>
      </c>
      <c r="J25" s="524">
        <v>243</v>
      </c>
      <c r="K25" s="524">
        <v>113</v>
      </c>
      <c r="L25" s="524">
        <v>130</v>
      </c>
      <c r="N25" s="524">
        <v>204</v>
      </c>
      <c r="O25" s="524">
        <v>113</v>
      </c>
      <c r="P25" s="524">
        <v>91</v>
      </c>
      <c r="R25" s="524">
        <v>172</v>
      </c>
      <c r="S25" s="524">
        <v>96</v>
      </c>
      <c r="T25" s="524">
        <v>76</v>
      </c>
      <c r="V25" s="524">
        <v>101</v>
      </c>
      <c r="W25" s="524">
        <v>56</v>
      </c>
      <c r="X25" s="524">
        <v>45</v>
      </c>
      <c r="Z25" s="524">
        <v>98</v>
      </c>
      <c r="AA25" s="524">
        <v>52</v>
      </c>
      <c r="AB25" s="524">
        <v>46</v>
      </c>
    </row>
    <row r="26" spans="1:28" x14ac:dyDescent="0.2">
      <c r="A26" s="54" t="s">
        <v>56</v>
      </c>
      <c r="B26" s="524">
        <f t="shared" si="0"/>
        <v>2446</v>
      </c>
      <c r="C26" s="524">
        <f t="shared" si="0"/>
        <v>1207</v>
      </c>
      <c r="D26" s="524">
        <f t="shared" si="1"/>
        <v>1239</v>
      </c>
      <c r="E26" s="524"/>
      <c r="F26" s="534">
        <v>500</v>
      </c>
      <c r="G26" s="534">
        <v>257</v>
      </c>
      <c r="H26" s="534">
        <v>243</v>
      </c>
      <c r="J26" s="524">
        <v>469</v>
      </c>
      <c r="K26" s="524">
        <v>230</v>
      </c>
      <c r="L26" s="524">
        <v>239</v>
      </c>
      <c r="N26" s="524">
        <v>425</v>
      </c>
      <c r="O26" s="524">
        <v>203</v>
      </c>
      <c r="P26" s="524">
        <v>222</v>
      </c>
      <c r="R26" s="524">
        <v>425</v>
      </c>
      <c r="S26" s="524">
        <v>202</v>
      </c>
      <c r="T26" s="524">
        <v>223</v>
      </c>
      <c r="V26" s="524">
        <v>352</v>
      </c>
      <c r="W26" s="524">
        <v>175</v>
      </c>
      <c r="X26" s="524">
        <v>177</v>
      </c>
      <c r="Z26" s="524">
        <v>275</v>
      </c>
      <c r="AA26" s="524">
        <v>140</v>
      </c>
      <c r="AB26" s="524">
        <v>135</v>
      </c>
    </row>
    <row r="27" spans="1:28" x14ac:dyDescent="0.2">
      <c r="A27" s="54" t="s">
        <v>70</v>
      </c>
      <c r="B27" s="524">
        <f t="shared" si="0"/>
        <v>3072</v>
      </c>
      <c r="C27" s="524">
        <f t="shared" si="0"/>
        <v>1621</v>
      </c>
      <c r="D27" s="524">
        <f t="shared" si="1"/>
        <v>1451</v>
      </c>
      <c r="E27" s="524"/>
      <c r="F27" s="534">
        <v>594</v>
      </c>
      <c r="G27" s="534">
        <v>313</v>
      </c>
      <c r="H27" s="534">
        <v>281</v>
      </c>
      <c r="J27" s="524">
        <v>541</v>
      </c>
      <c r="K27" s="524">
        <v>287</v>
      </c>
      <c r="L27" s="524">
        <v>254</v>
      </c>
      <c r="N27" s="524">
        <v>518</v>
      </c>
      <c r="O27" s="524">
        <v>281</v>
      </c>
      <c r="P27" s="524">
        <v>237</v>
      </c>
      <c r="R27" s="524">
        <v>601</v>
      </c>
      <c r="S27" s="524">
        <v>297</v>
      </c>
      <c r="T27" s="524">
        <v>304</v>
      </c>
      <c r="V27" s="524">
        <v>431</v>
      </c>
      <c r="W27" s="524">
        <v>245</v>
      </c>
      <c r="X27" s="524">
        <v>186</v>
      </c>
      <c r="Z27" s="524">
        <v>387</v>
      </c>
      <c r="AA27" s="524">
        <v>198</v>
      </c>
      <c r="AB27" s="524">
        <v>189</v>
      </c>
    </row>
    <row r="28" spans="1:28" x14ac:dyDescent="0.2">
      <c r="A28" s="54" t="s">
        <v>71</v>
      </c>
      <c r="B28" s="524">
        <f t="shared" si="0"/>
        <v>3560</v>
      </c>
      <c r="C28" s="524">
        <f t="shared" si="0"/>
        <v>1849</v>
      </c>
      <c r="D28" s="524">
        <f t="shared" si="1"/>
        <v>1711</v>
      </c>
      <c r="E28" s="524"/>
      <c r="F28" s="534">
        <v>750</v>
      </c>
      <c r="G28" s="534">
        <v>408</v>
      </c>
      <c r="H28" s="534">
        <v>342</v>
      </c>
      <c r="J28" s="524">
        <v>822</v>
      </c>
      <c r="K28" s="524">
        <v>431</v>
      </c>
      <c r="L28" s="524">
        <v>391</v>
      </c>
      <c r="N28" s="524">
        <v>599</v>
      </c>
      <c r="O28" s="524">
        <v>306</v>
      </c>
      <c r="P28" s="524">
        <v>293</v>
      </c>
      <c r="R28" s="524">
        <v>558</v>
      </c>
      <c r="S28" s="524">
        <v>289</v>
      </c>
      <c r="T28" s="524">
        <v>269</v>
      </c>
      <c r="V28" s="524">
        <v>431</v>
      </c>
      <c r="W28" s="524">
        <v>213</v>
      </c>
      <c r="X28" s="524">
        <v>218</v>
      </c>
      <c r="Z28" s="524">
        <v>400</v>
      </c>
      <c r="AA28" s="524">
        <v>202</v>
      </c>
      <c r="AB28" s="524">
        <v>198</v>
      </c>
    </row>
    <row r="29" spans="1:28" x14ac:dyDescent="0.2">
      <c r="A29" s="54" t="s">
        <v>57</v>
      </c>
      <c r="B29" s="524">
        <f t="shared" si="0"/>
        <v>1742</v>
      </c>
      <c r="C29" s="524">
        <f t="shared" si="0"/>
        <v>890</v>
      </c>
      <c r="D29" s="524">
        <f t="shared" si="1"/>
        <v>852</v>
      </c>
      <c r="E29" s="524"/>
      <c r="F29" s="534">
        <v>356</v>
      </c>
      <c r="G29" s="534">
        <v>174</v>
      </c>
      <c r="H29" s="534">
        <v>182</v>
      </c>
      <c r="J29" s="524">
        <v>362</v>
      </c>
      <c r="K29" s="524">
        <v>204</v>
      </c>
      <c r="L29" s="524">
        <v>158</v>
      </c>
      <c r="N29" s="524">
        <v>321</v>
      </c>
      <c r="O29" s="524">
        <v>163</v>
      </c>
      <c r="P29" s="524">
        <v>158</v>
      </c>
      <c r="R29" s="524">
        <v>264</v>
      </c>
      <c r="S29" s="524">
        <v>136</v>
      </c>
      <c r="T29" s="524">
        <v>128</v>
      </c>
      <c r="V29" s="524">
        <v>230</v>
      </c>
      <c r="W29" s="524">
        <v>107</v>
      </c>
      <c r="X29" s="524">
        <v>123</v>
      </c>
      <c r="Z29" s="524">
        <v>209</v>
      </c>
      <c r="AA29" s="524">
        <v>106</v>
      </c>
      <c r="AB29" s="524">
        <v>103</v>
      </c>
    </row>
    <row r="30" spans="1:28" x14ac:dyDescent="0.2">
      <c r="A30" s="54" t="s">
        <v>58</v>
      </c>
      <c r="B30" s="524">
        <f t="shared" si="0"/>
        <v>2302</v>
      </c>
      <c r="C30" s="524">
        <f t="shared" si="0"/>
        <v>1182</v>
      </c>
      <c r="D30" s="524">
        <f t="shared" si="1"/>
        <v>1120</v>
      </c>
      <c r="E30" s="524"/>
      <c r="F30" s="534">
        <v>529</v>
      </c>
      <c r="G30" s="534">
        <v>278</v>
      </c>
      <c r="H30" s="534">
        <v>251</v>
      </c>
      <c r="J30" s="524">
        <v>428</v>
      </c>
      <c r="K30" s="524">
        <v>212</v>
      </c>
      <c r="L30" s="524">
        <v>216</v>
      </c>
      <c r="N30" s="524">
        <v>381</v>
      </c>
      <c r="O30" s="524">
        <v>189</v>
      </c>
      <c r="P30" s="524">
        <v>192</v>
      </c>
      <c r="R30" s="524">
        <v>395</v>
      </c>
      <c r="S30" s="524">
        <v>202</v>
      </c>
      <c r="T30" s="524">
        <v>193</v>
      </c>
      <c r="V30" s="524">
        <v>309</v>
      </c>
      <c r="W30" s="524">
        <v>164</v>
      </c>
      <c r="X30" s="524">
        <v>145</v>
      </c>
      <c r="Z30" s="524">
        <v>260</v>
      </c>
      <c r="AA30" s="524">
        <v>137</v>
      </c>
      <c r="AB30" s="524">
        <v>123</v>
      </c>
    </row>
    <row r="31" spans="1:28" x14ac:dyDescent="0.2">
      <c r="A31" s="54" t="s">
        <v>59</v>
      </c>
      <c r="B31" s="524">
        <f t="shared" si="0"/>
        <v>5141</v>
      </c>
      <c r="C31" s="524">
        <f t="shared" si="0"/>
        <v>2592</v>
      </c>
      <c r="D31" s="524">
        <f t="shared" si="1"/>
        <v>2549</v>
      </c>
      <c r="E31" s="524"/>
      <c r="F31" s="534">
        <v>1111</v>
      </c>
      <c r="G31" s="534">
        <v>559</v>
      </c>
      <c r="H31" s="534">
        <v>552</v>
      </c>
      <c r="J31" s="524">
        <v>1028</v>
      </c>
      <c r="K31" s="524">
        <v>521</v>
      </c>
      <c r="L31" s="524">
        <v>507</v>
      </c>
      <c r="N31" s="524">
        <v>954</v>
      </c>
      <c r="O31" s="524">
        <v>462</v>
      </c>
      <c r="P31" s="524">
        <v>492</v>
      </c>
      <c r="R31" s="524">
        <v>835</v>
      </c>
      <c r="S31" s="524">
        <v>441</v>
      </c>
      <c r="T31" s="524">
        <v>394</v>
      </c>
      <c r="V31" s="524">
        <v>618</v>
      </c>
      <c r="W31" s="524">
        <v>319</v>
      </c>
      <c r="X31" s="524">
        <v>299</v>
      </c>
      <c r="Z31" s="524">
        <v>595</v>
      </c>
      <c r="AA31" s="524">
        <v>290</v>
      </c>
      <c r="AB31" s="524">
        <v>305</v>
      </c>
    </row>
    <row r="32" spans="1:28" x14ac:dyDescent="0.2">
      <c r="A32" s="54" t="s">
        <v>85</v>
      </c>
      <c r="B32" s="524">
        <f t="shared" si="0"/>
        <v>4341</v>
      </c>
      <c r="C32" s="524">
        <f t="shared" si="0"/>
        <v>2279</v>
      </c>
      <c r="D32" s="524">
        <f t="shared" si="1"/>
        <v>2062</v>
      </c>
      <c r="E32" s="524"/>
      <c r="F32" s="534">
        <v>952</v>
      </c>
      <c r="G32" s="534">
        <v>516</v>
      </c>
      <c r="H32" s="534">
        <v>436</v>
      </c>
      <c r="J32" s="524">
        <v>949</v>
      </c>
      <c r="K32" s="524">
        <v>500</v>
      </c>
      <c r="L32" s="524">
        <v>449</v>
      </c>
      <c r="N32" s="524">
        <v>813</v>
      </c>
      <c r="O32" s="524">
        <v>420</v>
      </c>
      <c r="P32" s="524">
        <v>393</v>
      </c>
      <c r="R32" s="524">
        <v>689</v>
      </c>
      <c r="S32" s="524">
        <v>349</v>
      </c>
      <c r="T32" s="524">
        <v>340</v>
      </c>
      <c r="V32" s="524">
        <v>506</v>
      </c>
      <c r="W32" s="524">
        <v>272</v>
      </c>
      <c r="X32" s="524">
        <v>234</v>
      </c>
      <c r="Z32" s="524">
        <v>432</v>
      </c>
      <c r="AA32" s="524">
        <v>222</v>
      </c>
      <c r="AB32" s="524">
        <v>210</v>
      </c>
    </row>
    <row r="33" spans="1:28" x14ac:dyDescent="0.2">
      <c r="A33" s="54" t="s">
        <v>72</v>
      </c>
      <c r="B33" s="524">
        <f t="shared" si="0"/>
        <v>1416</v>
      </c>
      <c r="C33" s="524">
        <f t="shared" si="0"/>
        <v>705</v>
      </c>
      <c r="D33" s="524">
        <f t="shared" si="1"/>
        <v>711</v>
      </c>
      <c r="E33" s="524"/>
      <c r="F33" s="534">
        <v>279</v>
      </c>
      <c r="G33" s="534">
        <v>123</v>
      </c>
      <c r="H33" s="534">
        <v>156</v>
      </c>
      <c r="J33" s="524">
        <v>273</v>
      </c>
      <c r="K33" s="524">
        <v>138</v>
      </c>
      <c r="L33" s="524">
        <v>135</v>
      </c>
      <c r="N33" s="524">
        <v>253</v>
      </c>
      <c r="O33" s="524">
        <v>124</v>
      </c>
      <c r="P33" s="524">
        <v>129</v>
      </c>
      <c r="R33" s="524">
        <v>254</v>
      </c>
      <c r="S33" s="524">
        <v>133</v>
      </c>
      <c r="T33" s="524">
        <v>121</v>
      </c>
      <c r="V33" s="524">
        <v>181</v>
      </c>
      <c r="W33" s="524">
        <v>95</v>
      </c>
      <c r="X33" s="524">
        <v>86</v>
      </c>
      <c r="Z33" s="524">
        <v>176</v>
      </c>
      <c r="AA33" s="524">
        <v>92</v>
      </c>
      <c r="AB33" s="524">
        <v>84</v>
      </c>
    </row>
    <row r="34" spans="1:28" x14ac:dyDescent="0.2">
      <c r="A34" s="54" t="s">
        <v>73</v>
      </c>
      <c r="B34" s="524">
        <f t="shared" si="0"/>
        <v>1539</v>
      </c>
      <c r="C34" s="524">
        <f t="shared" si="0"/>
        <v>820</v>
      </c>
      <c r="D34" s="524">
        <f t="shared" si="1"/>
        <v>719</v>
      </c>
      <c r="E34" s="524"/>
      <c r="F34" s="534">
        <v>305</v>
      </c>
      <c r="G34" s="534">
        <v>156</v>
      </c>
      <c r="H34" s="534">
        <v>149</v>
      </c>
      <c r="J34" s="524">
        <v>349</v>
      </c>
      <c r="K34" s="524">
        <v>195</v>
      </c>
      <c r="L34" s="524">
        <v>154</v>
      </c>
      <c r="N34" s="524">
        <v>270</v>
      </c>
      <c r="O34" s="524">
        <v>137</v>
      </c>
      <c r="P34" s="524">
        <v>133</v>
      </c>
      <c r="R34" s="524">
        <v>271</v>
      </c>
      <c r="S34" s="524">
        <v>164</v>
      </c>
      <c r="T34" s="524">
        <v>107</v>
      </c>
      <c r="V34" s="524">
        <v>208</v>
      </c>
      <c r="W34" s="524">
        <v>108</v>
      </c>
      <c r="X34" s="524">
        <v>100</v>
      </c>
      <c r="Z34" s="524">
        <v>136</v>
      </c>
      <c r="AA34" s="524">
        <v>60</v>
      </c>
      <c r="AB34" s="524">
        <v>76</v>
      </c>
    </row>
    <row r="35" spans="1:28" x14ac:dyDescent="0.2">
      <c r="A35" s="54" t="s">
        <v>74</v>
      </c>
      <c r="B35" s="524">
        <f t="shared" si="0"/>
        <v>6136</v>
      </c>
      <c r="C35" s="524">
        <f t="shared" si="0"/>
        <v>3024</v>
      </c>
      <c r="D35" s="524">
        <f t="shared" si="1"/>
        <v>3112</v>
      </c>
      <c r="E35" s="524"/>
      <c r="F35" s="534">
        <v>1214</v>
      </c>
      <c r="G35" s="534">
        <v>628</v>
      </c>
      <c r="H35" s="534">
        <v>586</v>
      </c>
      <c r="J35" s="524">
        <v>1283</v>
      </c>
      <c r="K35" s="524">
        <v>650</v>
      </c>
      <c r="L35" s="524">
        <v>633</v>
      </c>
      <c r="N35" s="524">
        <v>1136</v>
      </c>
      <c r="O35" s="524">
        <v>547</v>
      </c>
      <c r="P35" s="524">
        <v>589</v>
      </c>
      <c r="R35" s="524">
        <v>1009</v>
      </c>
      <c r="S35" s="524">
        <v>473</v>
      </c>
      <c r="T35" s="524">
        <v>536</v>
      </c>
      <c r="V35" s="524">
        <v>915</v>
      </c>
      <c r="W35" s="524">
        <v>445</v>
      </c>
      <c r="X35" s="524">
        <v>470</v>
      </c>
      <c r="Z35" s="524">
        <v>579</v>
      </c>
      <c r="AA35" s="524">
        <v>281</v>
      </c>
      <c r="AB35" s="524">
        <v>298</v>
      </c>
    </row>
    <row r="36" spans="1:28" x14ac:dyDescent="0.2">
      <c r="A36" s="54" t="s">
        <v>75</v>
      </c>
      <c r="B36" s="524">
        <f t="shared" si="0"/>
        <v>4610</v>
      </c>
      <c r="C36" s="524">
        <f t="shared" si="0"/>
        <v>2313</v>
      </c>
      <c r="D36" s="524">
        <f t="shared" si="1"/>
        <v>2297</v>
      </c>
      <c r="E36" s="524"/>
      <c r="F36" s="534">
        <v>919</v>
      </c>
      <c r="G36" s="534">
        <v>453</v>
      </c>
      <c r="H36" s="534">
        <v>466</v>
      </c>
      <c r="J36" s="524">
        <v>947</v>
      </c>
      <c r="K36" s="524">
        <v>498</v>
      </c>
      <c r="L36" s="524">
        <v>449</v>
      </c>
      <c r="N36" s="524">
        <v>817</v>
      </c>
      <c r="O36" s="524">
        <v>417</v>
      </c>
      <c r="P36" s="524">
        <v>400</v>
      </c>
      <c r="R36" s="524">
        <v>737</v>
      </c>
      <c r="S36" s="524">
        <v>356</v>
      </c>
      <c r="T36" s="524">
        <v>381</v>
      </c>
      <c r="V36" s="524">
        <v>632</v>
      </c>
      <c r="W36" s="524">
        <v>307</v>
      </c>
      <c r="X36" s="524">
        <v>325</v>
      </c>
      <c r="Z36" s="524">
        <v>558</v>
      </c>
      <c r="AA36" s="524">
        <v>282</v>
      </c>
      <c r="AB36" s="524">
        <v>276</v>
      </c>
    </row>
    <row r="37" spans="1:28" ht="13.5" thickBot="1" x14ac:dyDescent="0.25">
      <c r="A37" s="58" t="s">
        <v>76</v>
      </c>
      <c r="B37" s="520">
        <f t="shared" si="0"/>
        <v>1310</v>
      </c>
      <c r="C37" s="520">
        <f t="shared" si="0"/>
        <v>665</v>
      </c>
      <c r="D37" s="520">
        <f t="shared" si="1"/>
        <v>645</v>
      </c>
      <c r="E37" s="520"/>
      <c r="F37" s="535">
        <v>279</v>
      </c>
      <c r="G37" s="535">
        <v>139</v>
      </c>
      <c r="H37" s="535">
        <v>140</v>
      </c>
      <c r="I37" s="520"/>
      <c r="J37" s="520">
        <v>282</v>
      </c>
      <c r="K37" s="520">
        <v>147</v>
      </c>
      <c r="L37" s="520">
        <v>135</v>
      </c>
      <c r="M37" s="520"/>
      <c r="N37" s="520">
        <v>229</v>
      </c>
      <c r="O37" s="520">
        <v>116</v>
      </c>
      <c r="P37" s="520">
        <v>113</v>
      </c>
      <c r="Q37" s="520"/>
      <c r="R37" s="520">
        <v>221</v>
      </c>
      <c r="S37" s="520">
        <v>109</v>
      </c>
      <c r="T37" s="520">
        <v>112</v>
      </c>
      <c r="U37" s="520"/>
      <c r="V37" s="520">
        <v>150</v>
      </c>
      <c r="W37" s="520">
        <v>76</v>
      </c>
      <c r="X37" s="520">
        <v>74</v>
      </c>
      <c r="Y37" s="520"/>
      <c r="Z37" s="520">
        <v>149</v>
      </c>
      <c r="AA37" s="520">
        <v>78</v>
      </c>
      <c r="AB37" s="520">
        <v>71</v>
      </c>
    </row>
    <row r="38" spans="1:28" ht="15" customHeight="1" x14ac:dyDescent="0.2">
      <c r="A38" s="35" t="s">
        <v>24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x14ac:dyDescent="0.2"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643" priority="8" operator="equal">
      <formula>0</formula>
    </cfRule>
  </conditionalFormatting>
  <conditionalFormatting sqref="F9:H9">
    <cfRule type="cellIs" dxfId="642" priority="7" operator="equal">
      <formula>0</formula>
    </cfRule>
  </conditionalFormatting>
  <conditionalFormatting sqref="J9:L9">
    <cfRule type="cellIs" dxfId="641" priority="6" operator="equal">
      <formula>0</formula>
    </cfRule>
  </conditionalFormatting>
  <conditionalFormatting sqref="N9:P9">
    <cfRule type="cellIs" dxfId="640" priority="5" operator="equal">
      <formula>0</formula>
    </cfRule>
  </conditionalFormatting>
  <conditionalFormatting sqref="R9:T9">
    <cfRule type="cellIs" dxfId="639" priority="4" operator="equal">
      <formula>0</formula>
    </cfRule>
  </conditionalFormatting>
  <conditionalFormatting sqref="V9:X9">
    <cfRule type="cellIs" dxfId="638" priority="3" operator="equal">
      <formula>0</formula>
    </cfRule>
  </conditionalFormatting>
  <conditionalFormatting sqref="Z9:AB9">
    <cfRule type="cellIs" dxfId="637" priority="2" operator="equal">
      <formula>0</formula>
    </cfRule>
  </conditionalFormatting>
  <conditionalFormatting sqref="B11:AB37">
    <cfRule type="cellIs" dxfId="636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3" fitToHeight="0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9"/>
  <sheetViews>
    <sheetView showGridLines="0" zoomScaleNormal="100" zoomScaleSheetLayoutView="100" workbookViewId="0">
      <selection activeCell="A9" sqref="A9:XFD9"/>
    </sheetView>
  </sheetViews>
  <sheetFormatPr baseColWidth="10" defaultColWidth="11" defaultRowHeight="12.75" x14ac:dyDescent="0.2"/>
  <cols>
    <col min="1" max="1" width="16.25" style="168" customWidth="1"/>
    <col min="2" max="2" width="6.25" style="517" customWidth="1"/>
    <col min="3" max="4" width="6" style="517" customWidth="1"/>
    <col min="5" max="5" width="1.25" style="517" customWidth="1"/>
    <col min="6" max="6" width="6" style="517" customWidth="1"/>
    <col min="7" max="8" width="5.25" style="517" customWidth="1"/>
    <col min="9" max="9" width="1.25" style="517" customWidth="1"/>
    <col min="10" max="10" width="6" style="517" customWidth="1"/>
    <col min="11" max="12" width="5.25" style="517" customWidth="1"/>
    <col min="13" max="13" width="1.25" style="517" customWidth="1"/>
    <col min="14" max="14" width="6" style="517" customWidth="1"/>
    <col min="15" max="16" width="5.25" style="517" customWidth="1"/>
    <col min="17" max="17" width="1.25" style="517" customWidth="1"/>
    <col min="18" max="18" width="6" style="517" customWidth="1"/>
    <col min="19" max="20" width="5.25" style="517" customWidth="1"/>
    <col min="21" max="21" width="1.25" style="517" customWidth="1"/>
    <col min="22" max="22" width="5.5" style="517" customWidth="1"/>
    <col min="23" max="24" width="5.25" style="517" customWidth="1"/>
    <col min="25" max="25" width="1.25" style="517" customWidth="1"/>
    <col min="26" max="26" width="5.625" style="517" customWidth="1"/>
    <col min="27" max="28" width="5.25" style="517" customWidth="1"/>
    <col min="29" max="16384" width="11" style="134"/>
  </cols>
  <sheetData>
    <row r="1" spans="1:29" ht="15" customHeight="1" x14ac:dyDescent="0.25">
      <c r="A1" s="796" t="s">
        <v>916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55" t="s">
        <v>0</v>
      </c>
      <c r="B9" s="554">
        <f>SUM(B11:B37)</f>
        <v>101390</v>
      </c>
      <c r="C9" s="554">
        <f>SUM(C11:C37)</f>
        <v>50536</v>
      </c>
      <c r="D9" s="554">
        <f>SUM(D11:D37)</f>
        <v>50854</v>
      </c>
      <c r="E9" s="554"/>
      <c r="F9" s="554">
        <f>SUM(F11:F37)</f>
        <v>17802</v>
      </c>
      <c r="G9" s="554">
        <f>SUM(G11:G37)</f>
        <v>9083</v>
      </c>
      <c r="H9" s="554">
        <f>SUM(H11:H37)</f>
        <v>8719</v>
      </c>
      <c r="I9" s="554"/>
      <c r="J9" s="554">
        <f>SUM(J11:J37)</f>
        <v>17888</v>
      </c>
      <c r="K9" s="554">
        <f>SUM(K11:K37)</f>
        <v>9158</v>
      </c>
      <c r="L9" s="554">
        <f>SUM(L11:L37)</f>
        <v>8730</v>
      </c>
      <c r="M9" s="554"/>
      <c r="N9" s="554">
        <f>SUM(N11:N37)</f>
        <v>16336</v>
      </c>
      <c r="O9" s="554">
        <f>SUM(O11:O37)</f>
        <v>8252</v>
      </c>
      <c r="P9" s="554">
        <f>SUM(P11:P37)</f>
        <v>8084</v>
      </c>
      <c r="Q9" s="554"/>
      <c r="R9" s="554">
        <f>SUM(R11:R37)</f>
        <v>18748</v>
      </c>
      <c r="S9" s="554">
        <f>SUM(S11:S37)</f>
        <v>9212</v>
      </c>
      <c r="T9" s="554">
        <f>SUM(T11:T37)</f>
        <v>9536</v>
      </c>
      <c r="U9" s="554"/>
      <c r="V9" s="554">
        <f>SUM(V11:V37)</f>
        <v>16425</v>
      </c>
      <c r="W9" s="554">
        <f>SUM(W11:W37)</f>
        <v>8061</v>
      </c>
      <c r="X9" s="554">
        <f>SUM(X11:X37)</f>
        <v>8364</v>
      </c>
      <c r="Y9" s="554"/>
      <c r="Z9" s="554">
        <f>SUM(Z11:Z37)</f>
        <v>14191</v>
      </c>
      <c r="AA9" s="554">
        <f>SUM(AA11:AA37)</f>
        <v>6770</v>
      </c>
      <c r="AB9" s="554">
        <f>SUM(AB11:AB37)</f>
        <v>7421</v>
      </c>
    </row>
    <row r="10" spans="1:29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</row>
    <row r="11" spans="1:29" x14ac:dyDescent="0.2">
      <c r="A11" s="54" t="s">
        <v>54</v>
      </c>
      <c r="B11" s="524">
        <f>+F11+J11+N11+R11+V11+Z11</f>
        <v>4058</v>
      </c>
      <c r="C11" s="524">
        <f>+G11+K11+O11+S11+W11+AA11</f>
        <v>1978</v>
      </c>
      <c r="D11" s="524">
        <f>+B11-C11</f>
        <v>2080</v>
      </c>
      <c r="E11" s="537"/>
      <c r="F11" s="522">
        <v>524</v>
      </c>
      <c r="G11" s="522">
        <v>274</v>
      </c>
      <c r="H11" s="522">
        <v>250</v>
      </c>
      <c r="J11" s="537">
        <v>570</v>
      </c>
      <c r="K11" s="537">
        <v>274</v>
      </c>
      <c r="L11" s="537">
        <v>296</v>
      </c>
      <c r="N11" s="537">
        <v>599</v>
      </c>
      <c r="O11" s="537">
        <v>289</v>
      </c>
      <c r="P11" s="537">
        <v>310</v>
      </c>
      <c r="R11" s="537">
        <v>819</v>
      </c>
      <c r="S11" s="537">
        <v>404</v>
      </c>
      <c r="T11" s="537">
        <v>415</v>
      </c>
      <c r="V11" s="537">
        <v>822</v>
      </c>
      <c r="W11" s="537">
        <v>408</v>
      </c>
      <c r="X11" s="537">
        <v>414</v>
      </c>
      <c r="Z11" s="537">
        <v>724</v>
      </c>
      <c r="AA11" s="537">
        <v>329</v>
      </c>
      <c r="AB11" s="537">
        <v>395</v>
      </c>
    </row>
    <row r="12" spans="1:29" x14ac:dyDescent="0.2">
      <c r="A12" s="54" t="s">
        <v>61</v>
      </c>
      <c r="B12" s="524">
        <f t="shared" ref="B12:C37" si="0">+F12+J12+N12+R12+V12+Z12</f>
        <v>3080</v>
      </c>
      <c r="C12" s="524">
        <f t="shared" si="0"/>
        <v>1449</v>
      </c>
      <c r="D12" s="524">
        <f t="shared" ref="D12:D37" si="1">+B12-C12</f>
        <v>1631</v>
      </c>
      <c r="E12" s="537"/>
      <c r="F12" s="522">
        <v>388</v>
      </c>
      <c r="G12" s="522">
        <v>194</v>
      </c>
      <c r="H12" s="522">
        <v>194</v>
      </c>
      <c r="J12" s="537">
        <v>362</v>
      </c>
      <c r="K12" s="537">
        <v>169</v>
      </c>
      <c r="L12" s="537">
        <v>193</v>
      </c>
      <c r="N12" s="537">
        <v>317</v>
      </c>
      <c r="O12" s="537">
        <v>167</v>
      </c>
      <c r="P12" s="537">
        <v>150</v>
      </c>
      <c r="R12" s="537">
        <v>718</v>
      </c>
      <c r="S12" s="537">
        <v>337</v>
      </c>
      <c r="T12" s="537">
        <v>381</v>
      </c>
      <c r="V12" s="537">
        <v>668</v>
      </c>
      <c r="W12" s="537">
        <v>304</v>
      </c>
      <c r="X12" s="537">
        <v>364</v>
      </c>
      <c r="Z12" s="537">
        <v>627</v>
      </c>
      <c r="AA12" s="537">
        <v>278</v>
      </c>
      <c r="AB12" s="537">
        <v>349</v>
      </c>
    </row>
    <row r="13" spans="1:29" x14ac:dyDescent="0.2">
      <c r="A13" s="54" t="s">
        <v>31</v>
      </c>
      <c r="B13" s="524">
        <f t="shared" si="0"/>
        <v>2069</v>
      </c>
      <c r="C13" s="524">
        <f t="shared" si="0"/>
        <v>835</v>
      </c>
      <c r="D13" s="524">
        <f t="shared" si="1"/>
        <v>1234</v>
      </c>
      <c r="E13" s="537"/>
      <c r="F13" s="522">
        <v>76</v>
      </c>
      <c r="G13" s="522">
        <v>42</v>
      </c>
      <c r="H13" s="522">
        <v>34</v>
      </c>
      <c r="J13" s="537">
        <v>51</v>
      </c>
      <c r="K13" s="537">
        <v>26</v>
      </c>
      <c r="L13" s="537">
        <v>25</v>
      </c>
      <c r="N13" s="537">
        <v>79</v>
      </c>
      <c r="O13" s="537">
        <v>35</v>
      </c>
      <c r="P13" s="537">
        <v>44</v>
      </c>
      <c r="R13" s="537">
        <v>710</v>
      </c>
      <c r="S13" s="537">
        <v>274</v>
      </c>
      <c r="T13" s="537">
        <v>436</v>
      </c>
      <c r="V13" s="537">
        <v>597</v>
      </c>
      <c r="W13" s="537">
        <v>231</v>
      </c>
      <c r="X13" s="537">
        <v>366</v>
      </c>
      <c r="Z13" s="537">
        <v>556</v>
      </c>
      <c r="AA13" s="537">
        <v>227</v>
      </c>
      <c r="AB13" s="537">
        <v>329</v>
      </c>
    </row>
    <row r="14" spans="1:29" x14ac:dyDescent="0.2">
      <c r="A14" s="54" t="s">
        <v>62</v>
      </c>
      <c r="B14" s="524">
        <f t="shared" si="0"/>
        <v>10500</v>
      </c>
      <c r="C14" s="524">
        <f t="shared" si="0"/>
        <v>5134</v>
      </c>
      <c r="D14" s="524">
        <f t="shared" si="1"/>
        <v>5366</v>
      </c>
      <c r="E14" s="537"/>
      <c r="F14" s="522">
        <v>1493</v>
      </c>
      <c r="G14" s="522">
        <v>759</v>
      </c>
      <c r="H14" s="522">
        <v>734</v>
      </c>
      <c r="J14" s="537">
        <v>1598</v>
      </c>
      <c r="K14" s="537">
        <v>803</v>
      </c>
      <c r="L14" s="537">
        <v>795</v>
      </c>
      <c r="N14" s="537">
        <v>1543</v>
      </c>
      <c r="O14" s="537">
        <v>797</v>
      </c>
      <c r="P14" s="537">
        <v>746</v>
      </c>
      <c r="R14" s="537">
        <v>2012</v>
      </c>
      <c r="S14" s="537">
        <v>959</v>
      </c>
      <c r="T14" s="537">
        <v>1053</v>
      </c>
      <c r="V14" s="537">
        <v>2145</v>
      </c>
      <c r="W14" s="537">
        <v>1034</v>
      </c>
      <c r="X14" s="537">
        <v>1111</v>
      </c>
      <c r="Z14" s="537">
        <v>1709</v>
      </c>
      <c r="AA14" s="537">
        <v>782</v>
      </c>
      <c r="AB14" s="537">
        <v>927</v>
      </c>
    </row>
    <row r="15" spans="1:29" x14ac:dyDescent="0.2">
      <c r="A15" s="54" t="s">
        <v>63</v>
      </c>
      <c r="B15" s="524">
        <f t="shared" si="0"/>
        <v>2485</v>
      </c>
      <c r="C15" s="524">
        <f t="shared" si="0"/>
        <v>1321</v>
      </c>
      <c r="D15" s="524">
        <f t="shared" si="1"/>
        <v>1164</v>
      </c>
      <c r="E15" s="538"/>
      <c r="F15" s="541">
        <v>452</v>
      </c>
      <c r="G15" s="541">
        <v>235</v>
      </c>
      <c r="H15" s="541">
        <v>217</v>
      </c>
      <c r="J15" s="538">
        <v>410</v>
      </c>
      <c r="K15" s="537">
        <v>218</v>
      </c>
      <c r="L15" s="537">
        <v>192</v>
      </c>
      <c r="N15" s="537">
        <v>372</v>
      </c>
      <c r="O15" s="537">
        <v>199</v>
      </c>
      <c r="P15" s="537">
        <v>173</v>
      </c>
      <c r="R15" s="537">
        <v>466</v>
      </c>
      <c r="S15" s="537">
        <v>245</v>
      </c>
      <c r="T15" s="537">
        <v>221</v>
      </c>
      <c r="V15" s="537">
        <v>411</v>
      </c>
      <c r="W15" s="537">
        <v>223</v>
      </c>
      <c r="X15" s="537">
        <v>188</v>
      </c>
      <c r="Z15" s="537">
        <v>374</v>
      </c>
      <c r="AA15" s="537">
        <v>201</v>
      </c>
      <c r="AB15" s="537">
        <v>173</v>
      </c>
    </row>
    <row r="16" spans="1:29" x14ac:dyDescent="0.2">
      <c r="A16" s="54" t="s">
        <v>64</v>
      </c>
      <c r="B16" s="524">
        <f t="shared" si="0"/>
        <v>3686</v>
      </c>
      <c r="C16" s="524">
        <f t="shared" si="0"/>
        <v>1852</v>
      </c>
      <c r="D16" s="524">
        <f t="shared" si="1"/>
        <v>1834</v>
      </c>
      <c r="E16" s="538"/>
      <c r="F16" s="541">
        <v>715</v>
      </c>
      <c r="G16" s="541">
        <v>353</v>
      </c>
      <c r="H16" s="541">
        <v>362</v>
      </c>
      <c r="J16" s="538">
        <v>739</v>
      </c>
      <c r="K16" s="538">
        <v>367</v>
      </c>
      <c r="L16" s="538">
        <v>372</v>
      </c>
      <c r="N16" s="538">
        <v>610</v>
      </c>
      <c r="O16" s="538">
        <v>310</v>
      </c>
      <c r="P16" s="538">
        <v>300</v>
      </c>
      <c r="R16" s="538">
        <v>641</v>
      </c>
      <c r="S16" s="538">
        <v>330</v>
      </c>
      <c r="T16" s="538">
        <v>311</v>
      </c>
      <c r="V16" s="538">
        <v>559</v>
      </c>
      <c r="W16" s="538">
        <v>259</v>
      </c>
      <c r="X16" s="538">
        <v>300</v>
      </c>
      <c r="Z16" s="538">
        <v>422</v>
      </c>
      <c r="AA16" s="538">
        <v>233</v>
      </c>
      <c r="AB16" s="538">
        <v>189</v>
      </c>
    </row>
    <row r="17" spans="1:28" x14ac:dyDescent="0.2">
      <c r="A17" s="54" t="s">
        <v>84</v>
      </c>
      <c r="B17" s="524">
        <f t="shared" si="0"/>
        <v>1199</v>
      </c>
      <c r="C17" s="524">
        <f t="shared" si="0"/>
        <v>608</v>
      </c>
      <c r="D17" s="524">
        <f t="shared" si="1"/>
        <v>591</v>
      </c>
      <c r="E17" s="538"/>
      <c r="F17" s="541">
        <v>224</v>
      </c>
      <c r="G17" s="541">
        <v>121</v>
      </c>
      <c r="H17" s="541">
        <v>103</v>
      </c>
      <c r="J17" s="538">
        <v>216</v>
      </c>
      <c r="K17" s="538">
        <v>120</v>
      </c>
      <c r="L17" s="538">
        <v>96</v>
      </c>
      <c r="N17" s="538">
        <v>224</v>
      </c>
      <c r="O17" s="538">
        <v>118</v>
      </c>
      <c r="P17" s="538">
        <v>106</v>
      </c>
      <c r="R17" s="538">
        <v>185</v>
      </c>
      <c r="S17" s="538">
        <v>84</v>
      </c>
      <c r="T17" s="538">
        <v>101</v>
      </c>
      <c r="V17" s="538">
        <v>192</v>
      </c>
      <c r="W17" s="538">
        <v>93</v>
      </c>
      <c r="X17" s="538">
        <v>99</v>
      </c>
      <c r="Z17" s="538">
        <v>158</v>
      </c>
      <c r="AA17" s="538">
        <v>72</v>
      </c>
      <c r="AB17" s="538">
        <v>86</v>
      </c>
    </row>
    <row r="18" spans="1:28" x14ac:dyDescent="0.2">
      <c r="A18" s="54" t="s">
        <v>55</v>
      </c>
      <c r="B18" s="524">
        <f t="shared" si="0"/>
        <v>8763</v>
      </c>
      <c r="C18" s="524">
        <f t="shared" si="0"/>
        <v>4417</v>
      </c>
      <c r="D18" s="524">
        <f t="shared" si="1"/>
        <v>4346</v>
      </c>
      <c r="E18" s="538"/>
      <c r="F18" s="541">
        <v>1393</v>
      </c>
      <c r="G18" s="541">
        <v>727</v>
      </c>
      <c r="H18" s="541">
        <v>666</v>
      </c>
      <c r="J18" s="538">
        <v>1457</v>
      </c>
      <c r="K18" s="538">
        <v>736</v>
      </c>
      <c r="L18" s="538">
        <v>721</v>
      </c>
      <c r="N18" s="538">
        <v>1445</v>
      </c>
      <c r="O18" s="538">
        <v>728</v>
      </c>
      <c r="P18" s="538">
        <v>717</v>
      </c>
      <c r="R18" s="538">
        <v>1609</v>
      </c>
      <c r="S18" s="538">
        <v>807</v>
      </c>
      <c r="T18" s="538">
        <v>802</v>
      </c>
      <c r="V18" s="538">
        <v>1441</v>
      </c>
      <c r="W18" s="538">
        <v>731</v>
      </c>
      <c r="X18" s="538">
        <v>710</v>
      </c>
      <c r="Z18" s="538">
        <v>1418</v>
      </c>
      <c r="AA18" s="538">
        <v>688</v>
      </c>
      <c r="AB18" s="538">
        <v>730</v>
      </c>
    </row>
    <row r="19" spans="1:28" x14ac:dyDescent="0.2">
      <c r="A19" s="54" t="s">
        <v>65</v>
      </c>
      <c r="B19" s="524">
        <f t="shared" si="0"/>
        <v>3922</v>
      </c>
      <c r="C19" s="524">
        <f t="shared" si="0"/>
        <v>2028</v>
      </c>
      <c r="D19" s="524">
        <f t="shared" si="1"/>
        <v>1894</v>
      </c>
      <c r="E19" s="537"/>
      <c r="F19" s="522">
        <v>769</v>
      </c>
      <c r="G19" s="522">
        <v>392</v>
      </c>
      <c r="H19" s="522">
        <v>377</v>
      </c>
      <c r="J19" s="537">
        <v>789</v>
      </c>
      <c r="K19" s="537">
        <v>414</v>
      </c>
      <c r="L19" s="537">
        <v>375</v>
      </c>
      <c r="N19" s="537">
        <v>682</v>
      </c>
      <c r="O19" s="537">
        <v>357</v>
      </c>
      <c r="P19" s="537">
        <v>325</v>
      </c>
      <c r="R19" s="537">
        <v>636</v>
      </c>
      <c r="S19" s="537">
        <v>336</v>
      </c>
      <c r="T19" s="537">
        <v>300</v>
      </c>
      <c r="V19" s="537">
        <v>585</v>
      </c>
      <c r="W19" s="537">
        <v>299</v>
      </c>
      <c r="X19" s="537">
        <v>286</v>
      </c>
      <c r="Z19" s="537">
        <v>461</v>
      </c>
      <c r="AA19" s="537">
        <v>230</v>
      </c>
      <c r="AB19" s="537">
        <v>231</v>
      </c>
    </row>
    <row r="20" spans="1:28" x14ac:dyDescent="0.2">
      <c r="A20" s="54" t="s">
        <v>66</v>
      </c>
      <c r="B20" s="524">
        <f t="shared" si="0"/>
        <v>8118</v>
      </c>
      <c r="C20" s="524">
        <f t="shared" si="0"/>
        <v>4034</v>
      </c>
      <c r="D20" s="524">
        <f t="shared" si="1"/>
        <v>4084</v>
      </c>
      <c r="E20" s="538"/>
      <c r="F20" s="541">
        <v>1608</v>
      </c>
      <c r="G20" s="541">
        <v>811</v>
      </c>
      <c r="H20" s="541">
        <v>797</v>
      </c>
      <c r="J20" s="538">
        <v>1628</v>
      </c>
      <c r="K20" s="538">
        <v>840</v>
      </c>
      <c r="L20" s="538">
        <v>788</v>
      </c>
      <c r="N20" s="538">
        <v>1496</v>
      </c>
      <c r="O20" s="538">
        <v>731</v>
      </c>
      <c r="P20" s="538">
        <v>765</v>
      </c>
      <c r="R20" s="538">
        <v>1394</v>
      </c>
      <c r="S20" s="538">
        <v>681</v>
      </c>
      <c r="T20" s="538">
        <v>713</v>
      </c>
      <c r="V20" s="538">
        <v>1099</v>
      </c>
      <c r="W20" s="538">
        <v>553</v>
      </c>
      <c r="X20" s="538">
        <v>546</v>
      </c>
      <c r="Z20" s="538">
        <v>893</v>
      </c>
      <c r="AA20" s="538">
        <v>418</v>
      </c>
      <c r="AB20" s="538">
        <v>475</v>
      </c>
    </row>
    <row r="21" spans="1:28" x14ac:dyDescent="0.2">
      <c r="A21" s="54" t="s">
        <v>67</v>
      </c>
      <c r="B21" s="524">
        <f t="shared" si="0"/>
        <v>1822</v>
      </c>
      <c r="C21" s="524">
        <f t="shared" si="0"/>
        <v>909</v>
      </c>
      <c r="D21" s="524">
        <f t="shared" si="1"/>
        <v>913</v>
      </c>
      <c r="E21" s="538"/>
      <c r="F21" s="541">
        <v>415</v>
      </c>
      <c r="G21" s="541">
        <v>213</v>
      </c>
      <c r="H21" s="541">
        <v>202</v>
      </c>
      <c r="J21" s="538">
        <v>381</v>
      </c>
      <c r="K21" s="538">
        <v>204</v>
      </c>
      <c r="L21" s="538">
        <v>177</v>
      </c>
      <c r="N21" s="538">
        <v>356</v>
      </c>
      <c r="O21" s="538">
        <v>173</v>
      </c>
      <c r="P21" s="538">
        <v>183</v>
      </c>
      <c r="R21" s="538">
        <v>294</v>
      </c>
      <c r="S21" s="538">
        <v>146</v>
      </c>
      <c r="T21" s="538">
        <v>148</v>
      </c>
      <c r="V21" s="538">
        <v>205</v>
      </c>
      <c r="W21" s="538">
        <v>93</v>
      </c>
      <c r="X21" s="538">
        <v>112</v>
      </c>
      <c r="Z21" s="538">
        <v>171</v>
      </c>
      <c r="AA21" s="538">
        <v>80</v>
      </c>
      <c r="AB21" s="538">
        <v>91</v>
      </c>
    </row>
    <row r="22" spans="1:28" x14ac:dyDescent="0.2">
      <c r="A22" s="53" t="s">
        <v>32</v>
      </c>
      <c r="B22" s="524">
        <f t="shared" si="0"/>
        <v>6135</v>
      </c>
      <c r="C22" s="524">
        <f t="shared" si="0"/>
        <v>3024</v>
      </c>
      <c r="D22" s="524">
        <f t="shared" si="1"/>
        <v>3111</v>
      </c>
      <c r="E22" s="524"/>
      <c r="F22" s="522">
        <v>969</v>
      </c>
      <c r="G22" s="522">
        <v>461</v>
      </c>
      <c r="H22" s="522">
        <v>508</v>
      </c>
      <c r="J22" s="524">
        <v>999</v>
      </c>
      <c r="K22" s="537">
        <v>515</v>
      </c>
      <c r="L22" s="537">
        <v>484</v>
      </c>
      <c r="N22" s="537">
        <v>982</v>
      </c>
      <c r="O22" s="524">
        <v>517</v>
      </c>
      <c r="P22" s="537">
        <v>465</v>
      </c>
      <c r="R22" s="537">
        <v>1177</v>
      </c>
      <c r="S22" s="537">
        <v>587</v>
      </c>
      <c r="T22" s="524">
        <v>590</v>
      </c>
      <c r="V22" s="537">
        <v>1073</v>
      </c>
      <c r="W22" s="537">
        <v>508</v>
      </c>
      <c r="X22" s="537">
        <v>565</v>
      </c>
      <c r="Z22" s="524">
        <v>935</v>
      </c>
      <c r="AA22" s="537">
        <v>436</v>
      </c>
      <c r="AB22" s="537">
        <v>499</v>
      </c>
    </row>
    <row r="23" spans="1:28" x14ac:dyDescent="0.2">
      <c r="A23" s="54" t="s">
        <v>68</v>
      </c>
      <c r="B23" s="524">
        <f t="shared" si="0"/>
        <v>992</v>
      </c>
      <c r="C23" s="524">
        <f t="shared" si="0"/>
        <v>514</v>
      </c>
      <c r="D23" s="524">
        <f t="shared" si="1"/>
        <v>478</v>
      </c>
      <c r="E23" s="524"/>
      <c r="F23" s="534">
        <v>203</v>
      </c>
      <c r="G23" s="534">
        <v>108</v>
      </c>
      <c r="H23" s="534">
        <v>95</v>
      </c>
      <c r="J23" s="524">
        <v>169</v>
      </c>
      <c r="K23" s="524">
        <v>85</v>
      </c>
      <c r="L23" s="524">
        <v>84</v>
      </c>
      <c r="N23" s="524">
        <v>172</v>
      </c>
      <c r="O23" s="524">
        <v>93</v>
      </c>
      <c r="P23" s="524">
        <v>79</v>
      </c>
      <c r="R23" s="524">
        <v>177</v>
      </c>
      <c r="S23" s="524">
        <v>93</v>
      </c>
      <c r="T23" s="524">
        <v>84</v>
      </c>
      <c r="V23" s="524">
        <v>153</v>
      </c>
      <c r="W23" s="524">
        <v>82</v>
      </c>
      <c r="X23" s="524">
        <v>71</v>
      </c>
      <c r="Z23" s="524">
        <v>118</v>
      </c>
      <c r="AA23" s="524">
        <v>53</v>
      </c>
      <c r="AB23" s="524">
        <v>65</v>
      </c>
    </row>
    <row r="24" spans="1:28" x14ac:dyDescent="0.2">
      <c r="A24" s="54" t="s">
        <v>33</v>
      </c>
      <c r="B24" s="524">
        <f t="shared" si="0"/>
        <v>5838</v>
      </c>
      <c r="C24" s="524">
        <f t="shared" si="0"/>
        <v>2726</v>
      </c>
      <c r="D24" s="524">
        <f t="shared" si="1"/>
        <v>3112</v>
      </c>
      <c r="E24" s="524"/>
      <c r="F24" s="534">
        <v>495</v>
      </c>
      <c r="G24" s="534">
        <v>259</v>
      </c>
      <c r="H24" s="534">
        <v>236</v>
      </c>
      <c r="J24" s="524">
        <v>543</v>
      </c>
      <c r="K24" s="524">
        <v>261</v>
      </c>
      <c r="L24" s="524">
        <v>282</v>
      </c>
      <c r="N24" s="524">
        <v>539</v>
      </c>
      <c r="O24" s="524">
        <v>260</v>
      </c>
      <c r="P24" s="524">
        <v>279</v>
      </c>
      <c r="R24" s="524">
        <v>1479</v>
      </c>
      <c r="S24" s="524">
        <v>682</v>
      </c>
      <c r="T24" s="524">
        <v>797</v>
      </c>
      <c r="V24" s="524">
        <v>1411</v>
      </c>
      <c r="W24" s="524">
        <v>661</v>
      </c>
      <c r="X24" s="524">
        <v>750</v>
      </c>
      <c r="Z24" s="524">
        <v>1371</v>
      </c>
      <c r="AA24" s="524">
        <v>603</v>
      </c>
      <c r="AB24" s="524">
        <v>768</v>
      </c>
    </row>
    <row r="25" spans="1:28" x14ac:dyDescent="0.2">
      <c r="A25" s="54" t="s">
        <v>218</v>
      </c>
      <c r="B25" s="524">
        <f t="shared" si="0"/>
        <v>1108</v>
      </c>
      <c r="C25" s="524">
        <f t="shared" si="0"/>
        <v>560</v>
      </c>
      <c r="D25" s="524">
        <f t="shared" si="1"/>
        <v>548</v>
      </c>
      <c r="E25" s="524"/>
      <c r="F25" s="534">
        <v>290</v>
      </c>
      <c r="G25" s="534">
        <v>130</v>
      </c>
      <c r="H25" s="534">
        <v>160</v>
      </c>
      <c r="J25" s="524">
        <v>243</v>
      </c>
      <c r="K25" s="524">
        <v>113</v>
      </c>
      <c r="L25" s="524">
        <v>130</v>
      </c>
      <c r="N25" s="524">
        <v>204</v>
      </c>
      <c r="O25" s="524">
        <v>113</v>
      </c>
      <c r="P25" s="524">
        <v>91</v>
      </c>
      <c r="R25" s="524">
        <v>172</v>
      </c>
      <c r="S25" s="524">
        <v>96</v>
      </c>
      <c r="T25" s="524">
        <v>76</v>
      </c>
      <c r="V25" s="524">
        <v>101</v>
      </c>
      <c r="W25" s="524">
        <v>56</v>
      </c>
      <c r="X25" s="524">
        <v>45</v>
      </c>
      <c r="Z25" s="524">
        <v>98</v>
      </c>
      <c r="AA25" s="524">
        <v>52</v>
      </c>
      <c r="AB25" s="524">
        <v>46</v>
      </c>
    </row>
    <row r="26" spans="1:28" x14ac:dyDescent="0.2">
      <c r="A26" s="54" t="s">
        <v>56</v>
      </c>
      <c r="B26" s="524">
        <f t="shared" si="0"/>
        <v>2446</v>
      </c>
      <c r="C26" s="524">
        <f t="shared" si="0"/>
        <v>1207</v>
      </c>
      <c r="D26" s="524">
        <f t="shared" si="1"/>
        <v>1239</v>
      </c>
      <c r="E26" s="524"/>
      <c r="F26" s="534">
        <v>500</v>
      </c>
      <c r="G26" s="534">
        <v>257</v>
      </c>
      <c r="H26" s="534">
        <v>243</v>
      </c>
      <c r="J26" s="524">
        <v>469</v>
      </c>
      <c r="K26" s="524">
        <v>230</v>
      </c>
      <c r="L26" s="524">
        <v>239</v>
      </c>
      <c r="N26" s="524">
        <v>425</v>
      </c>
      <c r="O26" s="524">
        <v>203</v>
      </c>
      <c r="P26" s="524">
        <v>222</v>
      </c>
      <c r="R26" s="524">
        <v>425</v>
      </c>
      <c r="S26" s="524">
        <v>202</v>
      </c>
      <c r="T26" s="524">
        <v>223</v>
      </c>
      <c r="V26" s="524">
        <v>352</v>
      </c>
      <c r="W26" s="524">
        <v>175</v>
      </c>
      <c r="X26" s="524">
        <v>177</v>
      </c>
      <c r="Z26" s="524">
        <v>275</v>
      </c>
      <c r="AA26" s="524">
        <v>140</v>
      </c>
      <c r="AB26" s="524">
        <v>135</v>
      </c>
    </row>
    <row r="27" spans="1:28" x14ac:dyDescent="0.2">
      <c r="A27" s="54" t="s">
        <v>70</v>
      </c>
      <c r="B27" s="524">
        <f t="shared" si="0"/>
        <v>3072</v>
      </c>
      <c r="C27" s="524">
        <f t="shared" si="0"/>
        <v>1621</v>
      </c>
      <c r="D27" s="524">
        <f t="shared" si="1"/>
        <v>1451</v>
      </c>
      <c r="E27" s="524"/>
      <c r="F27" s="534">
        <v>594</v>
      </c>
      <c r="G27" s="534">
        <v>313</v>
      </c>
      <c r="H27" s="534">
        <v>281</v>
      </c>
      <c r="J27" s="524">
        <v>541</v>
      </c>
      <c r="K27" s="524">
        <v>287</v>
      </c>
      <c r="L27" s="524">
        <v>254</v>
      </c>
      <c r="N27" s="524">
        <v>518</v>
      </c>
      <c r="O27" s="524">
        <v>281</v>
      </c>
      <c r="P27" s="524">
        <v>237</v>
      </c>
      <c r="R27" s="524">
        <v>601</v>
      </c>
      <c r="S27" s="524">
        <v>297</v>
      </c>
      <c r="T27" s="524">
        <v>304</v>
      </c>
      <c r="V27" s="524">
        <v>431</v>
      </c>
      <c r="W27" s="524">
        <v>245</v>
      </c>
      <c r="X27" s="524">
        <v>186</v>
      </c>
      <c r="Z27" s="524">
        <v>387</v>
      </c>
      <c r="AA27" s="524">
        <v>198</v>
      </c>
      <c r="AB27" s="524">
        <v>189</v>
      </c>
    </row>
    <row r="28" spans="1:28" x14ac:dyDescent="0.2">
      <c r="A28" s="54" t="s">
        <v>71</v>
      </c>
      <c r="B28" s="524">
        <f t="shared" si="0"/>
        <v>3560</v>
      </c>
      <c r="C28" s="524">
        <f t="shared" si="0"/>
        <v>1849</v>
      </c>
      <c r="D28" s="524">
        <f t="shared" si="1"/>
        <v>1711</v>
      </c>
      <c r="E28" s="524"/>
      <c r="F28" s="534">
        <v>750</v>
      </c>
      <c r="G28" s="534">
        <v>408</v>
      </c>
      <c r="H28" s="534">
        <v>342</v>
      </c>
      <c r="J28" s="524">
        <v>822</v>
      </c>
      <c r="K28" s="524">
        <v>431</v>
      </c>
      <c r="L28" s="524">
        <v>391</v>
      </c>
      <c r="N28" s="524">
        <v>599</v>
      </c>
      <c r="O28" s="524">
        <v>306</v>
      </c>
      <c r="P28" s="524">
        <v>293</v>
      </c>
      <c r="R28" s="524">
        <v>558</v>
      </c>
      <c r="S28" s="524">
        <v>289</v>
      </c>
      <c r="T28" s="524">
        <v>269</v>
      </c>
      <c r="V28" s="524">
        <v>431</v>
      </c>
      <c r="W28" s="524">
        <v>213</v>
      </c>
      <c r="X28" s="524">
        <v>218</v>
      </c>
      <c r="Z28" s="524">
        <v>400</v>
      </c>
      <c r="AA28" s="524">
        <v>202</v>
      </c>
      <c r="AB28" s="524">
        <v>198</v>
      </c>
    </row>
    <row r="29" spans="1:28" x14ac:dyDescent="0.2">
      <c r="A29" s="54" t="s">
        <v>57</v>
      </c>
      <c r="B29" s="524">
        <f t="shared" si="0"/>
        <v>1742</v>
      </c>
      <c r="C29" s="524">
        <f t="shared" si="0"/>
        <v>890</v>
      </c>
      <c r="D29" s="524">
        <f t="shared" si="1"/>
        <v>852</v>
      </c>
      <c r="E29" s="524"/>
      <c r="F29" s="534">
        <v>356</v>
      </c>
      <c r="G29" s="534">
        <v>174</v>
      </c>
      <c r="H29" s="534">
        <v>182</v>
      </c>
      <c r="J29" s="524">
        <v>362</v>
      </c>
      <c r="K29" s="524">
        <v>204</v>
      </c>
      <c r="L29" s="524">
        <v>158</v>
      </c>
      <c r="N29" s="524">
        <v>321</v>
      </c>
      <c r="O29" s="524">
        <v>163</v>
      </c>
      <c r="P29" s="524">
        <v>158</v>
      </c>
      <c r="R29" s="524">
        <v>264</v>
      </c>
      <c r="S29" s="524">
        <v>136</v>
      </c>
      <c r="T29" s="524">
        <v>128</v>
      </c>
      <c r="V29" s="524">
        <v>230</v>
      </c>
      <c r="W29" s="524">
        <v>107</v>
      </c>
      <c r="X29" s="524">
        <v>123</v>
      </c>
      <c r="Z29" s="524">
        <v>209</v>
      </c>
      <c r="AA29" s="524">
        <v>106</v>
      </c>
      <c r="AB29" s="524">
        <v>103</v>
      </c>
    </row>
    <row r="30" spans="1:28" x14ac:dyDescent="0.2">
      <c r="A30" s="54" t="s">
        <v>58</v>
      </c>
      <c r="B30" s="524">
        <f t="shared" si="0"/>
        <v>2302</v>
      </c>
      <c r="C30" s="524">
        <f t="shared" si="0"/>
        <v>1182</v>
      </c>
      <c r="D30" s="524">
        <f t="shared" si="1"/>
        <v>1120</v>
      </c>
      <c r="E30" s="524"/>
      <c r="F30" s="534">
        <v>529</v>
      </c>
      <c r="G30" s="534">
        <v>278</v>
      </c>
      <c r="H30" s="534">
        <v>251</v>
      </c>
      <c r="J30" s="524">
        <v>428</v>
      </c>
      <c r="K30" s="524">
        <v>212</v>
      </c>
      <c r="L30" s="524">
        <v>216</v>
      </c>
      <c r="N30" s="524">
        <v>381</v>
      </c>
      <c r="O30" s="524">
        <v>189</v>
      </c>
      <c r="P30" s="524">
        <v>192</v>
      </c>
      <c r="R30" s="524">
        <v>395</v>
      </c>
      <c r="S30" s="524">
        <v>202</v>
      </c>
      <c r="T30" s="524">
        <v>193</v>
      </c>
      <c r="V30" s="524">
        <v>309</v>
      </c>
      <c r="W30" s="524">
        <v>164</v>
      </c>
      <c r="X30" s="524">
        <v>145</v>
      </c>
      <c r="Z30" s="524">
        <v>260</v>
      </c>
      <c r="AA30" s="524">
        <v>137</v>
      </c>
      <c r="AB30" s="524">
        <v>123</v>
      </c>
    </row>
    <row r="31" spans="1:28" x14ac:dyDescent="0.2">
      <c r="A31" s="54" t="s">
        <v>59</v>
      </c>
      <c r="B31" s="524">
        <f t="shared" si="0"/>
        <v>5141</v>
      </c>
      <c r="C31" s="524">
        <f t="shared" si="0"/>
        <v>2592</v>
      </c>
      <c r="D31" s="524">
        <f t="shared" si="1"/>
        <v>2549</v>
      </c>
      <c r="E31" s="524"/>
      <c r="F31" s="534">
        <v>1111</v>
      </c>
      <c r="G31" s="534">
        <v>559</v>
      </c>
      <c r="H31" s="534">
        <v>552</v>
      </c>
      <c r="J31" s="524">
        <v>1028</v>
      </c>
      <c r="K31" s="524">
        <v>521</v>
      </c>
      <c r="L31" s="524">
        <v>507</v>
      </c>
      <c r="N31" s="524">
        <v>954</v>
      </c>
      <c r="O31" s="524">
        <v>462</v>
      </c>
      <c r="P31" s="524">
        <v>492</v>
      </c>
      <c r="R31" s="524">
        <v>835</v>
      </c>
      <c r="S31" s="524">
        <v>441</v>
      </c>
      <c r="T31" s="524">
        <v>394</v>
      </c>
      <c r="V31" s="524">
        <v>618</v>
      </c>
      <c r="W31" s="524">
        <v>319</v>
      </c>
      <c r="X31" s="524">
        <v>299</v>
      </c>
      <c r="Z31" s="524">
        <v>595</v>
      </c>
      <c r="AA31" s="524">
        <v>290</v>
      </c>
      <c r="AB31" s="524">
        <v>305</v>
      </c>
    </row>
    <row r="32" spans="1:28" x14ac:dyDescent="0.2">
      <c r="A32" s="54" t="s">
        <v>85</v>
      </c>
      <c r="B32" s="524">
        <f t="shared" si="0"/>
        <v>4341</v>
      </c>
      <c r="C32" s="524">
        <f t="shared" si="0"/>
        <v>2279</v>
      </c>
      <c r="D32" s="524">
        <f t="shared" si="1"/>
        <v>2062</v>
      </c>
      <c r="E32" s="524"/>
      <c r="F32" s="534">
        <v>952</v>
      </c>
      <c r="G32" s="534">
        <v>516</v>
      </c>
      <c r="H32" s="534">
        <v>436</v>
      </c>
      <c r="J32" s="524">
        <v>949</v>
      </c>
      <c r="K32" s="524">
        <v>500</v>
      </c>
      <c r="L32" s="524">
        <v>449</v>
      </c>
      <c r="N32" s="524">
        <v>813</v>
      </c>
      <c r="O32" s="524">
        <v>420</v>
      </c>
      <c r="P32" s="524">
        <v>393</v>
      </c>
      <c r="R32" s="524">
        <v>689</v>
      </c>
      <c r="S32" s="524">
        <v>349</v>
      </c>
      <c r="T32" s="524">
        <v>340</v>
      </c>
      <c r="V32" s="524">
        <v>506</v>
      </c>
      <c r="W32" s="524">
        <v>272</v>
      </c>
      <c r="X32" s="524">
        <v>234</v>
      </c>
      <c r="Z32" s="524">
        <v>432</v>
      </c>
      <c r="AA32" s="524">
        <v>222</v>
      </c>
      <c r="AB32" s="524">
        <v>210</v>
      </c>
    </row>
    <row r="33" spans="1:28" x14ac:dyDescent="0.2">
      <c r="A33" s="54" t="s">
        <v>72</v>
      </c>
      <c r="B33" s="524">
        <f t="shared" si="0"/>
        <v>1416</v>
      </c>
      <c r="C33" s="524">
        <f t="shared" si="0"/>
        <v>705</v>
      </c>
      <c r="D33" s="524">
        <f t="shared" si="1"/>
        <v>711</v>
      </c>
      <c r="E33" s="524"/>
      <c r="F33" s="534">
        <v>279</v>
      </c>
      <c r="G33" s="534">
        <v>123</v>
      </c>
      <c r="H33" s="534">
        <v>156</v>
      </c>
      <c r="J33" s="524">
        <v>273</v>
      </c>
      <c r="K33" s="524">
        <v>138</v>
      </c>
      <c r="L33" s="524">
        <v>135</v>
      </c>
      <c r="N33" s="524">
        <v>253</v>
      </c>
      <c r="O33" s="524">
        <v>124</v>
      </c>
      <c r="P33" s="524">
        <v>129</v>
      </c>
      <c r="R33" s="524">
        <v>254</v>
      </c>
      <c r="S33" s="524">
        <v>133</v>
      </c>
      <c r="T33" s="524">
        <v>121</v>
      </c>
      <c r="V33" s="524">
        <v>181</v>
      </c>
      <c r="W33" s="524">
        <v>95</v>
      </c>
      <c r="X33" s="524">
        <v>86</v>
      </c>
      <c r="Z33" s="524">
        <v>176</v>
      </c>
      <c r="AA33" s="524">
        <v>92</v>
      </c>
      <c r="AB33" s="524">
        <v>84</v>
      </c>
    </row>
    <row r="34" spans="1:28" x14ac:dyDescent="0.2">
      <c r="A34" s="54" t="s">
        <v>73</v>
      </c>
      <c r="B34" s="524">
        <f t="shared" si="0"/>
        <v>1539</v>
      </c>
      <c r="C34" s="524">
        <f t="shared" si="0"/>
        <v>820</v>
      </c>
      <c r="D34" s="524">
        <f t="shared" si="1"/>
        <v>719</v>
      </c>
      <c r="E34" s="524"/>
      <c r="F34" s="534">
        <v>305</v>
      </c>
      <c r="G34" s="534">
        <v>156</v>
      </c>
      <c r="H34" s="534">
        <v>149</v>
      </c>
      <c r="J34" s="524">
        <v>349</v>
      </c>
      <c r="K34" s="524">
        <v>195</v>
      </c>
      <c r="L34" s="524">
        <v>154</v>
      </c>
      <c r="N34" s="524">
        <v>270</v>
      </c>
      <c r="O34" s="524">
        <v>137</v>
      </c>
      <c r="P34" s="524">
        <v>133</v>
      </c>
      <c r="R34" s="524">
        <v>271</v>
      </c>
      <c r="S34" s="524">
        <v>164</v>
      </c>
      <c r="T34" s="524">
        <v>107</v>
      </c>
      <c r="V34" s="524">
        <v>208</v>
      </c>
      <c r="W34" s="524">
        <v>108</v>
      </c>
      <c r="X34" s="524">
        <v>100</v>
      </c>
      <c r="Z34" s="524">
        <v>136</v>
      </c>
      <c r="AA34" s="524">
        <v>60</v>
      </c>
      <c r="AB34" s="524">
        <v>76</v>
      </c>
    </row>
    <row r="35" spans="1:28" x14ac:dyDescent="0.2">
      <c r="A35" s="54" t="s">
        <v>74</v>
      </c>
      <c r="B35" s="524">
        <f t="shared" si="0"/>
        <v>6136</v>
      </c>
      <c r="C35" s="524">
        <f t="shared" si="0"/>
        <v>3024</v>
      </c>
      <c r="D35" s="524">
        <f t="shared" si="1"/>
        <v>3112</v>
      </c>
      <c r="E35" s="524"/>
      <c r="F35" s="534">
        <v>1214</v>
      </c>
      <c r="G35" s="534">
        <v>628</v>
      </c>
      <c r="H35" s="534">
        <v>586</v>
      </c>
      <c r="J35" s="524">
        <v>1283</v>
      </c>
      <c r="K35" s="524">
        <v>650</v>
      </c>
      <c r="L35" s="524">
        <v>633</v>
      </c>
      <c r="N35" s="524">
        <v>1136</v>
      </c>
      <c r="O35" s="524">
        <v>547</v>
      </c>
      <c r="P35" s="524">
        <v>589</v>
      </c>
      <c r="R35" s="524">
        <v>1009</v>
      </c>
      <c r="S35" s="524">
        <v>473</v>
      </c>
      <c r="T35" s="524">
        <v>536</v>
      </c>
      <c r="V35" s="524">
        <v>915</v>
      </c>
      <c r="W35" s="524">
        <v>445</v>
      </c>
      <c r="X35" s="524">
        <v>470</v>
      </c>
      <c r="Z35" s="524">
        <v>579</v>
      </c>
      <c r="AA35" s="524">
        <v>281</v>
      </c>
      <c r="AB35" s="524">
        <v>298</v>
      </c>
    </row>
    <row r="36" spans="1:28" x14ac:dyDescent="0.2">
      <c r="A36" s="54" t="s">
        <v>75</v>
      </c>
      <c r="B36" s="524">
        <f t="shared" si="0"/>
        <v>4610</v>
      </c>
      <c r="C36" s="524">
        <f t="shared" si="0"/>
        <v>2313</v>
      </c>
      <c r="D36" s="524">
        <f t="shared" si="1"/>
        <v>2297</v>
      </c>
      <c r="E36" s="524"/>
      <c r="F36" s="534">
        <v>919</v>
      </c>
      <c r="G36" s="534">
        <v>453</v>
      </c>
      <c r="H36" s="534">
        <v>466</v>
      </c>
      <c r="J36" s="524">
        <v>947</v>
      </c>
      <c r="K36" s="524">
        <v>498</v>
      </c>
      <c r="L36" s="524">
        <v>449</v>
      </c>
      <c r="N36" s="524">
        <v>817</v>
      </c>
      <c r="O36" s="524">
        <v>417</v>
      </c>
      <c r="P36" s="524">
        <v>400</v>
      </c>
      <c r="R36" s="524">
        <v>737</v>
      </c>
      <c r="S36" s="524">
        <v>356</v>
      </c>
      <c r="T36" s="524">
        <v>381</v>
      </c>
      <c r="V36" s="524">
        <v>632</v>
      </c>
      <c r="W36" s="524">
        <v>307</v>
      </c>
      <c r="X36" s="524">
        <v>325</v>
      </c>
      <c r="Z36" s="524">
        <v>558</v>
      </c>
      <c r="AA36" s="524">
        <v>282</v>
      </c>
      <c r="AB36" s="524">
        <v>276</v>
      </c>
    </row>
    <row r="37" spans="1:28" ht="13.5" thickBot="1" x14ac:dyDescent="0.25">
      <c r="A37" s="58" t="s">
        <v>76</v>
      </c>
      <c r="B37" s="520">
        <f t="shared" si="0"/>
        <v>1310</v>
      </c>
      <c r="C37" s="520">
        <f t="shared" si="0"/>
        <v>665</v>
      </c>
      <c r="D37" s="520">
        <f t="shared" si="1"/>
        <v>645</v>
      </c>
      <c r="E37" s="520"/>
      <c r="F37" s="535">
        <v>279</v>
      </c>
      <c r="G37" s="535">
        <v>139</v>
      </c>
      <c r="H37" s="535">
        <v>140</v>
      </c>
      <c r="I37" s="520"/>
      <c r="J37" s="520">
        <v>282</v>
      </c>
      <c r="K37" s="520">
        <v>147</v>
      </c>
      <c r="L37" s="520">
        <v>135</v>
      </c>
      <c r="M37" s="520"/>
      <c r="N37" s="520">
        <v>229</v>
      </c>
      <c r="O37" s="520">
        <v>116</v>
      </c>
      <c r="P37" s="520">
        <v>113</v>
      </c>
      <c r="Q37" s="520"/>
      <c r="R37" s="520">
        <v>221</v>
      </c>
      <c r="S37" s="520">
        <v>109</v>
      </c>
      <c r="T37" s="520">
        <v>112</v>
      </c>
      <c r="U37" s="520"/>
      <c r="V37" s="520">
        <v>150</v>
      </c>
      <c r="W37" s="520">
        <v>76</v>
      </c>
      <c r="X37" s="520">
        <v>74</v>
      </c>
      <c r="Y37" s="520"/>
      <c r="Z37" s="520">
        <v>149</v>
      </c>
      <c r="AA37" s="520">
        <v>78</v>
      </c>
      <c r="AB37" s="520">
        <v>71</v>
      </c>
    </row>
    <row r="38" spans="1:28" ht="15" customHeight="1" x14ac:dyDescent="0.2">
      <c r="A38" s="35" t="s">
        <v>24</v>
      </c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</row>
    <row r="39" spans="1:28" x14ac:dyDescent="0.2"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D9">
    <cfRule type="cellIs" dxfId="635" priority="8" operator="equal">
      <formula>0</formula>
    </cfRule>
  </conditionalFormatting>
  <conditionalFormatting sqref="F9:H9">
    <cfRule type="cellIs" dxfId="634" priority="7" operator="equal">
      <formula>0</formula>
    </cfRule>
  </conditionalFormatting>
  <conditionalFormatting sqref="J9:L9">
    <cfRule type="cellIs" dxfId="633" priority="6" operator="equal">
      <formula>0</formula>
    </cfRule>
  </conditionalFormatting>
  <conditionalFormatting sqref="N9:P9">
    <cfRule type="cellIs" dxfId="632" priority="5" operator="equal">
      <formula>0</formula>
    </cfRule>
  </conditionalFormatting>
  <conditionalFormatting sqref="R9:T9">
    <cfRule type="cellIs" dxfId="631" priority="4" operator="equal">
      <formula>0</formula>
    </cfRule>
  </conditionalFormatting>
  <conditionalFormatting sqref="V9:X9">
    <cfRule type="cellIs" dxfId="630" priority="3" operator="equal">
      <formula>0</formula>
    </cfRule>
  </conditionalFormatting>
  <conditionalFormatting sqref="Z9:AB9">
    <cfRule type="cellIs" dxfId="629" priority="2" operator="equal">
      <formula>0</formula>
    </cfRule>
  </conditionalFormatting>
  <conditionalFormatting sqref="B11:AB37">
    <cfRule type="cellIs" dxfId="628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3" fitToHeight="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1"/>
  <sheetViews>
    <sheetView showGridLines="0" zoomScaleNormal="100" zoomScaleSheetLayoutView="100" workbookViewId="0">
      <selection activeCell="D14" sqref="D14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915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x14ac:dyDescent="0.2">
      <c r="A9" s="820" t="s">
        <v>2</v>
      </c>
      <c r="B9" s="820"/>
      <c r="C9" s="820"/>
      <c r="D9" s="820"/>
      <c r="E9" s="820"/>
      <c r="F9" s="820"/>
      <c r="G9" s="820"/>
      <c r="H9" s="820"/>
      <c r="I9" s="820"/>
      <c r="J9" s="820"/>
      <c r="K9" s="820"/>
      <c r="L9" s="820"/>
      <c r="M9" s="820"/>
      <c r="N9" s="820"/>
      <c r="O9" s="820"/>
      <c r="P9" s="820"/>
      <c r="Q9" s="820"/>
      <c r="R9" s="820"/>
      <c r="S9" s="820"/>
      <c r="T9" s="820"/>
      <c r="U9" s="820"/>
      <c r="V9" s="820"/>
      <c r="W9" s="820"/>
      <c r="X9" s="820"/>
      <c r="Y9" s="820"/>
      <c r="Z9" s="820"/>
      <c r="AA9" s="820"/>
      <c r="AB9" s="820"/>
    </row>
    <row r="10" spans="1:29" s="555" customFormat="1" x14ac:dyDescent="0.2">
      <c r="A10" s="55" t="s">
        <v>0</v>
      </c>
      <c r="B10" s="554">
        <f>SUM(B12:B19)</f>
        <v>6034</v>
      </c>
      <c r="C10" s="554">
        <f>SUM(C12:C19)</f>
        <v>3719</v>
      </c>
      <c r="D10" s="554">
        <f>SUM(D12:D19)</f>
        <v>2315</v>
      </c>
      <c r="E10" s="554"/>
      <c r="F10" s="554">
        <f>SUM(F12:F19)</f>
        <v>836</v>
      </c>
      <c r="G10" s="554">
        <f>SUM(G12:G19)</f>
        <v>540</v>
      </c>
      <c r="H10" s="554">
        <f>SUM(H12:H19)</f>
        <v>296</v>
      </c>
      <c r="I10" s="554"/>
      <c r="J10" s="554">
        <f>SUM(J12:J19)</f>
        <v>772</v>
      </c>
      <c r="K10" s="554">
        <f>SUM(K12:K19)</f>
        <v>528</v>
      </c>
      <c r="L10" s="554">
        <f>SUM(L12:L19)</f>
        <v>244</v>
      </c>
      <c r="M10" s="554"/>
      <c r="N10" s="554">
        <f>SUM(N12:N19)</f>
        <v>763</v>
      </c>
      <c r="O10" s="554">
        <f>SUM(O12:O19)</f>
        <v>521</v>
      </c>
      <c r="P10" s="554">
        <f>SUM(P12:P19)</f>
        <v>242</v>
      </c>
      <c r="Q10" s="554"/>
      <c r="R10" s="554">
        <f>SUM(R12:R19)</f>
        <v>1453</v>
      </c>
      <c r="S10" s="554">
        <f>SUM(S12:S19)</f>
        <v>852</v>
      </c>
      <c r="T10" s="554">
        <f>SUM(T12:T19)</f>
        <v>601</v>
      </c>
      <c r="U10" s="554"/>
      <c r="V10" s="554">
        <f>SUM(V12:V19)</f>
        <v>1172</v>
      </c>
      <c r="W10" s="554">
        <f>SUM(W12:W19)</f>
        <v>707</v>
      </c>
      <c r="X10" s="554">
        <f>SUM(X12:X19)</f>
        <v>465</v>
      </c>
      <c r="Y10" s="554"/>
      <c r="Z10" s="554">
        <f>SUM(Z12:Z19)</f>
        <v>1038</v>
      </c>
      <c r="AA10" s="554">
        <f>SUM(AA12:AA19)</f>
        <v>571</v>
      </c>
      <c r="AB10" s="554">
        <f>SUM(AB12:AB19)</f>
        <v>467</v>
      </c>
    </row>
    <row r="11" spans="1:29" x14ac:dyDescent="0.2">
      <c r="A11" s="56"/>
      <c r="B11" s="524"/>
      <c r="C11" s="524"/>
      <c r="D11" s="524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537"/>
      <c r="V11" s="537"/>
      <c r="W11" s="537"/>
      <c r="X11" s="537"/>
      <c r="Y11" s="537"/>
      <c r="Z11" s="537"/>
      <c r="AA11" s="537"/>
      <c r="AB11" s="537"/>
    </row>
    <row r="12" spans="1:29" x14ac:dyDescent="0.2">
      <c r="A12" s="54" t="s">
        <v>66</v>
      </c>
      <c r="B12" s="524">
        <f>+F12+J12+N12+R12+V12+Z12</f>
        <v>362</v>
      </c>
      <c r="C12" s="524">
        <f>+G12+K12+O12+S12+W12+AA12</f>
        <v>180</v>
      </c>
      <c r="D12" s="524">
        <f>+B12-C12</f>
        <v>182</v>
      </c>
      <c r="E12" s="538"/>
      <c r="F12" s="541">
        <v>75</v>
      </c>
      <c r="G12" s="541">
        <v>42</v>
      </c>
      <c r="H12" s="541">
        <v>33</v>
      </c>
      <c r="J12" s="538">
        <v>59</v>
      </c>
      <c r="K12" s="538">
        <v>23</v>
      </c>
      <c r="L12" s="538">
        <v>36</v>
      </c>
      <c r="N12" s="538">
        <v>74</v>
      </c>
      <c r="O12" s="538">
        <v>41</v>
      </c>
      <c r="P12" s="538">
        <v>33</v>
      </c>
      <c r="R12" s="538">
        <v>59</v>
      </c>
      <c r="S12" s="538">
        <v>26</v>
      </c>
      <c r="T12" s="538">
        <v>33</v>
      </c>
      <c r="V12" s="538">
        <v>44</v>
      </c>
      <c r="W12" s="538">
        <v>24</v>
      </c>
      <c r="X12" s="538">
        <v>20</v>
      </c>
      <c r="Z12" s="538">
        <v>51</v>
      </c>
      <c r="AA12" s="538">
        <v>24</v>
      </c>
      <c r="AB12" s="538">
        <v>27</v>
      </c>
    </row>
    <row r="13" spans="1:29" x14ac:dyDescent="0.2">
      <c r="A13" s="54" t="s">
        <v>33</v>
      </c>
      <c r="B13" s="524">
        <f>+F13+J13+N13+R13+V13+Z13</f>
        <v>458</v>
      </c>
      <c r="C13" s="524">
        <f>+G13+K13+O13+S13+W13+AA13</f>
        <v>289</v>
      </c>
      <c r="D13" s="524">
        <f>+B13-C13</f>
        <v>169</v>
      </c>
      <c r="E13" s="524"/>
      <c r="F13" s="534">
        <v>83</v>
      </c>
      <c r="G13" s="534">
        <v>54</v>
      </c>
      <c r="H13" s="534">
        <v>29</v>
      </c>
      <c r="J13" s="524">
        <v>63</v>
      </c>
      <c r="K13" s="524">
        <v>37</v>
      </c>
      <c r="L13" s="524">
        <v>26</v>
      </c>
      <c r="N13" s="524">
        <v>75</v>
      </c>
      <c r="O13" s="524">
        <v>48</v>
      </c>
      <c r="P13" s="524">
        <v>27</v>
      </c>
      <c r="R13" s="524">
        <v>90</v>
      </c>
      <c r="S13" s="524">
        <v>52</v>
      </c>
      <c r="T13" s="524">
        <v>38</v>
      </c>
      <c r="V13" s="524">
        <v>66</v>
      </c>
      <c r="W13" s="524">
        <v>41</v>
      </c>
      <c r="X13" s="524">
        <v>25</v>
      </c>
      <c r="Z13" s="524">
        <v>81</v>
      </c>
      <c r="AA13" s="524">
        <v>57</v>
      </c>
      <c r="AB13" s="524">
        <v>24</v>
      </c>
    </row>
    <row r="14" spans="1:29" x14ac:dyDescent="0.2">
      <c r="A14" s="54"/>
      <c r="B14" s="524"/>
      <c r="C14" s="524"/>
      <c r="D14" s="524"/>
      <c r="E14" s="538"/>
      <c r="F14" s="541"/>
      <c r="G14" s="541"/>
      <c r="H14" s="541"/>
      <c r="J14" s="538"/>
      <c r="K14" s="538"/>
      <c r="L14" s="538"/>
      <c r="N14" s="538"/>
      <c r="O14" s="538"/>
      <c r="P14" s="538"/>
      <c r="R14" s="538"/>
      <c r="S14" s="538"/>
      <c r="T14" s="538"/>
      <c r="V14" s="538"/>
      <c r="W14" s="538"/>
      <c r="X14" s="538"/>
      <c r="Z14" s="538"/>
      <c r="AA14" s="538"/>
      <c r="AB14" s="538"/>
    </row>
    <row r="15" spans="1:29" x14ac:dyDescent="0.2">
      <c r="A15" s="820" t="s">
        <v>211</v>
      </c>
      <c r="B15" s="820"/>
      <c r="C15" s="820"/>
      <c r="D15" s="820"/>
      <c r="E15" s="820"/>
      <c r="F15" s="820"/>
      <c r="G15" s="820"/>
      <c r="H15" s="820"/>
      <c r="I15" s="820"/>
      <c r="J15" s="820"/>
      <c r="K15" s="820"/>
      <c r="L15" s="820"/>
      <c r="M15" s="820"/>
      <c r="N15" s="820"/>
      <c r="O15" s="820"/>
      <c r="P15" s="820"/>
      <c r="Q15" s="820"/>
      <c r="R15" s="820"/>
      <c r="S15" s="820"/>
      <c r="T15" s="820"/>
      <c r="U15" s="820"/>
      <c r="V15" s="820"/>
      <c r="W15" s="820"/>
      <c r="X15" s="820"/>
      <c r="Y15" s="820"/>
      <c r="Z15" s="820"/>
      <c r="AA15" s="820"/>
      <c r="AB15" s="820"/>
    </row>
    <row r="16" spans="1:29" s="555" customFormat="1" x14ac:dyDescent="0.2">
      <c r="A16" s="55" t="s">
        <v>0</v>
      </c>
      <c r="B16" s="554">
        <f>SUM(B18:B24)</f>
        <v>2607</v>
      </c>
      <c r="C16" s="554">
        <f>SUM(C18:C24)</f>
        <v>1625</v>
      </c>
      <c r="D16" s="554">
        <f>SUM(D18:D24)</f>
        <v>982</v>
      </c>
      <c r="E16" s="554"/>
      <c r="F16" s="554">
        <f>SUM(F18:F24)</f>
        <v>339</v>
      </c>
      <c r="G16" s="554">
        <f>SUM(G18:G24)</f>
        <v>222</v>
      </c>
      <c r="H16" s="554">
        <f>SUM(H18:H24)</f>
        <v>117</v>
      </c>
      <c r="I16" s="554"/>
      <c r="J16" s="554">
        <f>SUM(J18:J24)</f>
        <v>325</v>
      </c>
      <c r="K16" s="554">
        <f>SUM(K18:K24)</f>
        <v>234</v>
      </c>
      <c r="L16" s="554">
        <f>SUM(L18:L24)</f>
        <v>91</v>
      </c>
      <c r="M16" s="554"/>
      <c r="N16" s="554">
        <f>SUM(N18:N24)</f>
        <v>307</v>
      </c>
      <c r="O16" s="554">
        <f>SUM(O18:O24)</f>
        <v>216</v>
      </c>
      <c r="P16" s="554">
        <f>SUM(P18:P24)</f>
        <v>91</v>
      </c>
      <c r="Q16" s="554"/>
      <c r="R16" s="554">
        <f>SUM(R18:R24)</f>
        <v>652</v>
      </c>
      <c r="S16" s="554">
        <f>SUM(S18:S24)</f>
        <v>387</v>
      </c>
      <c r="T16" s="554">
        <f>SUM(T18:T24)</f>
        <v>265</v>
      </c>
      <c r="U16" s="554"/>
      <c r="V16" s="554">
        <f>SUM(V18:V24)</f>
        <v>531</v>
      </c>
      <c r="W16" s="554">
        <f>SUM(W18:W24)</f>
        <v>321</v>
      </c>
      <c r="X16" s="554">
        <f>SUM(X18:X24)</f>
        <v>210</v>
      </c>
      <c r="Y16" s="554"/>
      <c r="Z16" s="554">
        <f>SUM(Z18:Z24)</f>
        <v>453</v>
      </c>
      <c r="AA16" s="554">
        <f>SUM(AA18:AA24)</f>
        <v>245</v>
      </c>
      <c r="AB16" s="554">
        <f>SUM(AB18:AB24)</f>
        <v>208</v>
      </c>
    </row>
    <row r="17" spans="1:28" x14ac:dyDescent="0.2">
      <c r="A17" s="54"/>
      <c r="B17" s="524"/>
      <c r="C17" s="524"/>
      <c r="D17" s="524"/>
      <c r="E17" s="538"/>
      <c r="F17" s="541"/>
      <c r="G17" s="541"/>
      <c r="H17" s="541"/>
      <c r="J17" s="538"/>
      <c r="K17" s="538"/>
      <c r="L17" s="538"/>
      <c r="N17" s="538"/>
      <c r="O17" s="538"/>
      <c r="P17" s="538"/>
      <c r="R17" s="538"/>
      <c r="S17" s="538"/>
      <c r="T17" s="538"/>
      <c r="V17" s="538"/>
      <c r="W17" s="538"/>
      <c r="X17" s="538"/>
      <c r="Z17" s="538"/>
      <c r="AA17" s="538"/>
      <c r="AB17" s="538"/>
    </row>
    <row r="18" spans="1:28" x14ac:dyDescent="0.2">
      <c r="A18" s="54" t="s">
        <v>54</v>
      </c>
      <c r="B18" s="524">
        <f>+F18+J18+N18+R18+V18+Z18</f>
        <v>1309</v>
      </c>
      <c r="C18" s="524">
        <f>+G18+K18+O18+S18+W18+AA18</f>
        <v>716</v>
      </c>
      <c r="D18" s="524">
        <f>+B18-C18</f>
        <v>593</v>
      </c>
      <c r="E18" s="537"/>
      <c r="F18" s="522">
        <v>230</v>
      </c>
      <c r="G18" s="522">
        <v>113</v>
      </c>
      <c r="H18" s="522">
        <v>117</v>
      </c>
      <c r="J18" s="537">
        <v>218</v>
      </c>
      <c r="K18" s="537">
        <v>127</v>
      </c>
      <c r="L18" s="537">
        <v>91</v>
      </c>
      <c r="N18" s="537">
        <v>226</v>
      </c>
      <c r="O18" s="537">
        <v>135</v>
      </c>
      <c r="P18" s="537">
        <v>91</v>
      </c>
      <c r="R18" s="537">
        <v>232</v>
      </c>
      <c r="S18" s="537">
        <v>120</v>
      </c>
      <c r="T18" s="537">
        <v>112</v>
      </c>
      <c r="V18" s="537">
        <v>211</v>
      </c>
      <c r="W18" s="537">
        <v>118</v>
      </c>
      <c r="X18" s="537">
        <v>93</v>
      </c>
      <c r="Z18" s="537">
        <v>192</v>
      </c>
      <c r="AA18" s="537">
        <v>103</v>
      </c>
      <c r="AB18" s="537">
        <v>89</v>
      </c>
    </row>
    <row r="19" spans="1:28" ht="13.5" thickBot="1" x14ac:dyDescent="0.25">
      <c r="A19" s="196" t="s">
        <v>32</v>
      </c>
      <c r="B19" s="520">
        <f>+F19+J19+N19+R19+V19+Z19</f>
        <v>1298</v>
      </c>
      <c r="C19" s="520">
        <f>+G19+K19+O19+S19+W19+AA19</f>
        <v>909</v>
      </c>
      <c r="D19" s="520">
        <f>+B19-C19</f>
        <v>389</v>
      </c>
      <c r="E19" s="520"/>
      <c r="F19" s="526">
        <v>109</v>
      </c>
      <c r="G19" s="526">
        <v>109</v>
      </c>
      <c r="H19" s="526">
        <v>0</v>
      </c>
      <c r="I19" s="520"/>
      <c r="J19" s="520">
        <v>107</v>
      </c>
      <c r="K19" s="525">
        <v>107</v>
      </c>
      <c r="L19" s="525">
        <v>0</v>
      </c>
      <c r="M19" s="520"/>
      <c r="N19" s="525">
        <v>81</v>
      </c>
      <c r="O19" s="520">
        <v>81</v>
      </c>
      <c r="P19" s="525">
        <v>0</v>
      </c>
      <c r="Q19" s="520"/>
      <c r="R19" s="525">
        <v>420</v>
      </c>
      <c r="S19" s="525">
        <v>267</v>
      </c>
      <c r="T19" s="520">
        <v>153</v>
      </c>
      <c r="U19" s="520"/>
      <c r="V19" s="525">
        <v>320</v>
      </c>
      <c r="W19" s="525">
        <v>203</v>
      </c>
      <c r="X19" s="525">
        <v>117</v>
      </c>
      <c r="Y19" s="520"/>
      <c r="Z19" s="520">
        <v>261</v>
      </c>
      <c r="AA19" s="525">
        <v>142</v>
      </c>
      <c r="AB19" s="525">
        <v>119</v>
      </c>
    </row>
    <row r="20" spans="1:28" ht="15" customHeight="1" x14ac:dyDescent="0.2">
      <c r="A20" s="35" t="s">
        <v>24</v>
      </c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524"/>
      <c r="V20" s="524"/>
      <c r="W20" s="524"/>
      <c r="X20" s="524"/>
      <c r="Y20" s="524"/>
      <c r="Z20" s="524"/>
      <c r="AA20" s="524"/>
      <c r="AB20" s="524"/>
    </row>
    <row r="21" spans="1:28" x14ac:dyDescent="0.2"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  <c r="X21" s="524"/>
      <c r="Y21" s="524"/>
      <c r="Z21" s="524"/>
      <c r="AA21" s="524"/>
      <c r="AB21" s="524"/>
    </row>
  </sheetData>
  <mergeCells count="15">
    <mergeCell ref="R6:T6"/>
    <mergeCell ref="V6:X6"/>
    <mergeCell ref="Z6:AB6"/>
    <mergeCell ref="A9:AB9"/>
    <mergeCell ref="A15:AB15"/>
    <mergeCell ref="A6:A7"/>
    <mergeCell ref="B6:D6"/>
    <mergeCell ref="F6:H6"/>
    <mergeCell ref="J6:L6"/>
    <mergeCell ref="N6:P6"/>
    <mergeCell ref="A1:AB1"/>
    <mergeCell ref="A2:AB2"/>
    <mergeCell ref="A3:AB3"/>
    <mergeCell ref="A4:AB4"/>
    <mergeCell ref="A5:AB5"/>
  </mergeCells>
  <conditionalFormatting sqref="B10:D10 B12:AB14 B17:AB19">
    <cfRule type="cellIs" dxfId="627" priority="16" operator="equal">
      <formula>0</formula>
    </cfRule>
  </conditionalFormatting>
  <conditionalFormatting sqref="F10:H10">
    <cfRule type="cellIs" dxfId="626" priority="15" operator="equal">
      <formula>0</formula>
    </cfRule>
  </conditionalFormatting>
  <conditionalFormatting sqref="J10:L10">
    <cfRule type="cellIs" dxfId="625" priority="14" operator="equal">
      <formula>0</formula>
    </cfRule>
  </conditionalFormatting>
  <conditionalFormatting sqref="N10:P10">
    <cfRule type="cellIs" dxfId="624" priority="13" operator="equal">
      <formula>0</formula>
    </cfRule>
  </conditionalFormatting>
  <conditionalFormatting sqref="R10:T10">
    <cfRule type="cellIs" dxfId="623" priority="12" operator="equal">
      <formula>0</formula>
    </cfRule>
  </conditionalFormatting>
  <conditionalFormatting sqref="V10:X10">
    <cfRule type="cellIs" dxfId="622" priority="11" operator="equal">
      <formula>0</formula>
    </cfRule>
  </conditionalFormatting>
  <conditionalFormatting sqref="Z10:AB10">
    <cfRule type="cellIs" dxfId="621" priority="10" operator="equal">
      <formula>0</formula>
    </cfRule>
  </conditionalFormatting>
  <conditionalFormatting sqref="B16:D16">
    <cfRule type="cellIs" dxfId="620" priority="7" operator="equal">
      <formula>0</formula>
    </cfRule>
  </conditionalFormatting>
  <conditionalFormatting sqref="F16:H16">
    <cfRule type="cellIs" dxfId="619" priority="6" operator="equal">
      <formula>0</formula>
    </cfRule>
  </conditionalFormatting>
  <conditionalFormatting sqref="J16:L16">
    <cfRule type="cellIs" dxfId="618" priority="5" operator="equal">
      <formula>0</formula>
    </cfRule>
  </conditionalFormatting>
  <conditionalFormatting sqref="N16:P16">
    <cfRule type="cellIs" dxfId="617" priority="4" operator="equal">
      <formula>0</formula>
    </cfRule>
  </conditionalFormatting>
  <conditionalFormatting sqref="R16:T16">
    <cfRule type="cellIs" dxfId="616" priority="3" operator="equal">
      <formula>0</formula>
    </cfRule>
  </conditionalFormatting>
  <conditionalFormatting sqref="V16:X16">
    <cfRule type="cellIs" dxfId="615" priority="2" operator="equal">
      <formula>0</formula>
    </cfRule>
  </conditionalFormatting>
  <conditionalFormatting sqref="Z16:AB16">
    <cfRule type="cellIs" dxfId="614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5"/>
  <sheetViews>
    <sheetView showGridLines="0" zoomScaleNormal="100" zoomScaleSheetLayoutView="100" workbookViewId="0">
      <selection activeCell="K24" sqref="K24"/>
    </sheetView>
  </sheetViews>
  <sheetFormatPr baseColWidth="10" defaultColWidth="11" defaultRowHeight="12.75" x14ac:dyDescent="0.2"/>
  <cols>
    <col min="1" max="1" width="16.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914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SUM(B10:B16)</f>
        <v>104817</v>
      </c>
      <c r="C9" s="554">
        <f>SUM(C10:C16)</f>
        <v>52630</v>
      </c>
      <c r="D9" s="554">
        <f>SUM(D10:D16)</f>
        <v>52187</v>
      </c>
      <c r="E9" s="554"/>
      <c r="F9" s="554">
        <f>SUM(F10:F16)</f>
        <v>18299</v>
      </c>
      <c r="G9" s="554">
        <f>SUM(G10:G16)</f>
        <v>9401</v>
      </c>
      <c r="H9" s="554">
        <f>SUM(H10:H16)</f>
        <v>8898</v>
      </c>
      <c r="I9" s="554"/>
      <c r="J9" s="554">
        <f>SUM(J10:J16)</f>
        <v>18335</v>
      </c>
      <c r="K9" s="554">
        <f>SUM(K10:K16)</f>
        <v>9452</v>
      </c>
      <c r="L9" s="554">
        <f>SUM(L10:L16)</f>
        <v>8883</v>
      </c>
      <c r="M9" s="554"/>
      <c r="N9" s="554">
        <f>SUM(N10:N16)</f>
        <v>16792</v>
      </c>
      <c r="O9" s="554">
        <f>SUM(O10:O16)</f>
        <v>8557</v>
      </c>
      <c r="P9" s="554">
        <f>SUM(P10:P16)</f>
        <v>8235</v>
      </c>
      <c r="Q9" s="554"/>
      <c r="R9" s="554">
        <f>SUM(R10:R16)</f>
        <v>19549</v>
      </c>
      <c r="S9" s="554">
        <f>SUM(S10:S16)</f>
        <v>9677</v>
      </c>
      <c r="T9" s="554">
        <f>SUM(T10:T16)</f>
        <v>9872</v>
      </c>
      <c r="U9" s="554"/>
      <c r="V9" s="554">
        <f>SUM(V10:V16)</f>
        <v>17066</v>
      </c>
      <c r="W9" s="554">
        <f>SUM(W10:W16)</f>
        <v>8447</v>
      </c>
      <c r="X9" s="554">
        <f>SUM(X10:X16)</f>
        <v>8619</v>
      </c>
      <c r="Y9" s="554"/>
      <c r="Z9" s="554">
        <f>SUM(Z10:Z16)</f>
        <v>14776</v>
      </c>
      <c r="AA9" s="554">
        <f>SUM(AA10:AA16)</f>
        <v>7096</v>
      </c>
      <c r="AB9" s="554">
        <f>SUM(AB10:AB16)</f>
        <v>7680</v>
      </c>
    </row>
    <row r="10" spans="1:29" x14ac:dyDescent="0.2">
      <c r="A10" s="184" t="s">
        <v>254</v>
      </c>
      <c r="B10" s="517">
        <f>+F10+J10+N10+R10+V10+Z10</f>
        <v>27551</v>
      </c>
      <c r="C10" s="517">
        <f>+G10+K10+O10+S10+W10+AA10</f>
        <v>13448</v>
      </c>
      <c r="D10" s="517">
        <f>+B10-C10</f>
        <v>14103</v>
      </c>
      <c r="E10" s="516"/>
      <c r="F10" s="516">
        <f>+F19+F28</f>
        <v>3969</v>
      </c>
      <c r="G10" s="516">
        <f t="shared" ref="G10:H10" si="0">+G19+G28</f>
        <v>2022</v>
      </c>
      <c r="H10" s="516">
        <f t="shared" si="0"/>
        <v>1947</v>
      </c>
      <c r="I10" s="516"/>
      <c r="J10" s="516">
        <f>+J19+J28</f>
        <v>4016</v>
      </c>
      <c r="K10" s="516">
        <f t="shared" ref="K10:L10" si="1">+K19+K28</f>
        <v>2018</v>
      </c>
      <c r="L10" s="516">
        <f t="shared" si="1"/>
        <v>1998</v>
      </c>
      <c r="M10" s="537"/>
      <c r="N10" s="516">
        <f>+N19+N28</f>
        <v>3816</v>
      </c>
      <c r="O10" s="516">
        <f t="shared" ref="O10:P10" si="2">+O19+O28</f>
        <v>1963</v>
      </c>
      <c r="P10" s="516">
        <f t="shared" si="2"/>
        <v>1853</v>
      </c>
      <c r="Q10" s="537"/>
      <c r="R10" s="516">
        <f>+R19+R28</f>
        <v>5624</v>
      </c>
      <c r="S10" s="516">
        <f t="shared" ref="S10:T10" si="3">+S19+S28</f>
        <v>2663</v>
      </c>
      <c r="T10" s="516">
        <f t="shared" si="3"/>
        <v>2961</v>
      </c>
      <c r="U10" s="537"/>
      <c r="V10" s="516">
        <f>+V19+V28</f>
        <v>5472</v>
      </c>
      <c r="W10" s="516">
        <f t="shared" ref="W10:X10" si="4">+W19+W28</f>
        <v>2605</v>
      </c>
      <c r="X10" s="516">
        <f t="shared" si="4"/>
        <v>2867</v>
      </c>
      <c r="Y10" s="537"/>
      <c r="Z10" s="516">
        <f>+Z19+Z28</f>
        <v>4654</v>
      </c>
      <c r="AA10" s="516">
        <f t="shared" ref="AA10:AB10" si="5">+AA19+AA28</f>
        <v>2177</v>
      </c>
      <c r="AB10" s="516">
        <f t="shared" si="5"/>
        <v>2477</v>
      </c>
    </row>
    <row r="11" spans="1:29" x14ac:dyDescent="0.2">
      <c r="A11" s="184" t="s">
        <v>55</v>
      </c>
      <c r="B11" s="517">
        <f t="shared" ref="B11:C16" si="6">+F11+J11+N11+R11+V11+Z11</f>
        <v>22987</v>
      </c>
      <c r="C11" s="517">
        <f t="shared" si="6"/>
        <v>11568</v>
      </c>
      <c r="D11" s="517">
        <f t="shared" ref="D11:D16" si="7">+B11-C11</f>
        <v>11419</v>
      </c>
      <c r="E11" s="516"/>
      <c r="F11" s="516">
        <f t="shared" ref="F11:H16" si="8">+F20+F29</f>
        <v>4260</v>
      </c>
      <c r="G11" s="516">
        <f t="shared" si="8"/>
        <v>2185</v>
      </c>
      <c r="H11" s="516">
        <f t="shared" si="8"/>
        <v>2075</v>
      </c>
      <c r="I11" s="516"/>
      <c r="J11" s="516">
        <f t="shared" ref="J11:L16" si="9">+J20+J29</f>
        <v>4314</v>
      </c>
      <c r="K11" s="516">
        <f t="shared" si="9"/>
        <v>2217</v>
      </c>
      <c r="L11" s="516">
        <f t="shared" si="9"/>
        <v>2097</v>
      </c>
      <c r="M11" s="537"/>
      <c r="N11" s="516">
        <f t="shared" ref="N11:P16" si="10">+N20+N29</f>
        <v>4053</v>
      </c>
      <c r="O11" s="516">
        <f t="shared" si="10"/>
        <v>2030</v>
      </c>
      <c r="P11" s="516">
        <f t="shared" si="10"/>
        <v>2023</v>
      </c>
      <c r="Q11" s="537"/>
      <c r="R11" s="516">
        <f t="shared" ref="R11:T16" si="11">+R20+R29</f>
        <v>3992</v>
      </c>
      <c r="S11" s="516">
        <f t="shared" si="11"/>
        <v>1996</v>
      </c>
      <c r="T11" s="516">
        <f t="shared" si="11"/>
        <v>1996</v>
      </c>
      <c r="U11" s="537"/>
      <c r="V11" s="516">
        <f t="shared" ref="V11:X16" si="12">+V20+V29</f>
        <v>3374</v>
      </c>
      <c r="W11" s="516">
        <f t="shared" si="12"/>
        <v>1700</v>
      </c>
      <c r="X11" s="516">
        <f t="shared" si="12"/>
        <v>1674</v>
      </c>
      <c r="Y11" s="537"/>
      <c r="Z11" s="516">
        <f t="shared" ref="Z11:AB16" si="13">+Z20+Z29</f>
        <v>2994</v>
      </c>
      <c r="AA11" s="516">
        <f t="shared" si="13"/>
        <v>1440</v>
      </c>
      <c r="AB11" s="516">
        <f t="shared" si="13"/>
        <v>1554</v>
      </c>
    </row>
    <row r="12" spans="1:29" x14ac:dyDescent="0.2">
      <c r="A12" s="184" t="s">
        <v>32</v>
      </c>
      <c r="B12" s="517">
        <f t="shared" si="6"/>
        <v>9260</v>
      </c>
      <c r="C12" s="517">
        <f t="shared" si="6"/>
        <v>4892</v>
      </c>
      <c r="D12" s="517">
        <f t="shared" si="7"/>
        <v>4368</v>
      </c>
      <c r="E12" s="516"/>
      <c r="F12" s="516">
        <f t="shared" si="8"/>
        <v>1414</v>
      </c>
      <c r="G12" s="516">
        <f t="shared" si="8"/>
        <v>747</v>
      </c>
      <c r="H12" s="516">
        <f t="shared" si="8"/>
        <v>667</v>
      </c>
      <c r="I12" s="516"/>
      <c r="J12" s="516">
        <f t="shared" si="9"/>
        <v>1423</v>
      </c>
      <c r="K12" s="516">
        <f t="shared" si="9"/>
        <v>793</v>
      </c>
      <c r="L12" s="516">
        <f t="shared" si="9"/>
        <v>630</v>
      </c>
      <c r="M12" s="537"/>
      <c r="N12" s="516">
        <f t="shared" si="10"/>
        <v>1389</v>
      </c>
      <c r="O12" s="516">
        <f t="shared" si="10"/>
        <v>778</v>
      </c>
      <c r="P12" s="516">
        <f t="shared" si="10"/>
        <v>611</v>
      </c>
      <c r="Q12" s="537"/>
      <c r="R12" s="516">
        <f t="shared" si="11"/>
        <v>1933</v>
      </c>
      <c r="S12" s="516">
        <f t="shared" si="11"/>
        <v>1037</v>
      </c>
      <c r="T12" s="516">
        <f t="shared" si="11"/>
        <v>896</v>
      </c>
      <c r="U12" s="537"/>
      <c r="V12" s="516">
        <f t="shared" si="12"/>
        <v>1679</v>
      </c>
      <c r="W12" s="516">
        <f t="shared" si="12"/>
        <v>858</v>
      </c>
      <c r="X12" s="516">
        <f t="shared" si="12"/>
        <v>821</v>
      </c>
      <c r="Y12" s="537"/>
      <c r="Z12" s="516">
        <f t="shared" si="13"/>
        <v>1422</v>
      </c>
      <c r="AA12" s="516">
        <f t="shared" si="13"/>
        <v>679</v>
      </c>
      <c r="AB12" s="516">
        <f t="shared" si="13"/>
        <v>743</v>
      </c>
    </row>
    <row r="13" spans="1:29" x14ac:dyDescent="0.2">
      <c r="A13" s="184" t="s">
        <v>33</v>
      </c>
      <c r="B13" s="517">
        <f t="shared" si="6"/>
        <v>7404</v>
      </c>
      <c r="C13" s="517">
        <f t="shared" si="6"/>
        <v>3575</v>
      </c>
      <c r="D13" s="517">
        <f t="shared" si="7"/>
        <v>3829</v>
      </c>
      <c r="E13" s="516"/>
      <c r="F13" s="516">
        <f t="shared" si="8"/>
        <v>868</v>
      </c>
      <c r="G13" s="516">
        <f t="shared" si="8"/>
        <v>443</v>
      </c>
      <c r="H13" s="516">
        <f t="shared" si="8"/>
        <v>425</v>
      </c>
      <c r="I13" s="516"/>
      <c r="J13" s="516">
        <f t="shared" si="9"/>
        <v>849</v>
      </c>
      <c r="K13" s="516">
        <f t="shared" si="9"/>
        <v>411</v>
      </c>
      <c r="L13" s="516">
        <f t="shared" si="9"/>
        <v>438</v>
      </c>
      <c r="M13" s="537"/>
      <c r="N13" s="516">
        <f t="shared" si="10"/>
        <v>818</v>
      </c>
      <c r="O13" s="516">
        <f t="shared" si="10"/>
        <v>421</v>
      </c>
      <c r="P13" s="516">
        <f t="shared" si="10"/>
        <v>397</v>
      </c>
      <c r="Q13" s="537"/>
      <c r="R13" s="516">
        <f t="shared" si="11"/>
        <v>1741</v>
      </c>
      <c r="S13" s="516">
        <f t="shared" si="11"/>
        <v>830</v>
      </c>
      <c r="T13" s="516">
        <f t="shared" si="11"/>
        <v>911</v>
      </c>
      <c r="U13" s="537"/>
      <c r="V13" s="516">
        <f t="shared" si="12"/>
        <v>1578</v>
      </c>
      <c r="W13" s="516">
        <f t="shared" si="12"/>
        <v>758</v>
      </c>
      <c r="X13" s="516">
        <f t="shared" si="12"/>
        <v>820</v>
      </c>
      <c r="Y13" s="537"/>
      <c r="Z13" s="516">
        <f t="shared" si="13"/>
        <v>1550</v>
      </c>
      <c r="AA13" s="516">
        <f t="shared" si="13"/>
        <v>712</v>
      </c>
      <c r="AB13" s="516">
        <f t="shared" si="13"/>
        <v>838</v>
      </c>
    </row>
    <row r="14" spans="1:29" x14ac:dyDescent="0.2">
      <c r="A14" s="184" t="s">
        <v>255</v>
      </c>
      <c r="B14" s="517">
        <f t="shared" si="6"/>
        <v>10820</v>
      </c>
      <c r="C14" s="517">
        <f t="shared" si="6"/>
        <v>5567</v>
      </c>
      <c r="D14" s="517">
        <f t="shared" si="7"/>
        <v>5253</v>
      </c>
      <c r="E14" s="516"/>
      <c r="F14" s="516">
        <f t="shared" si="8"/>
        <v>2200</v>
      </c>
      <c r="G14" s="516">
        <f t="shared" si="8"/>
        <v>1152</v>
      </c>
      <c r="H14" s="516">
        <f t="shared" si="8"/>
        <v>1048</v>
      </c>
      <c r="I14" s="516"/>
      <c r="J14" s="516">
        <f t="shared" si="9"/>
        <v>2194</v>
      </c>
      <c r="K14" s="516">
        <f t="shared" si="9"/>
        <v>1152</v>
      </c>
      <c r="L14" s="516">
        <f t="shared" si="9"/>
        <v>1042</v>
      </c>
      <c r="M14" s="537"/>
      <c r="N14" s="516">
        <f t="shared" si="10"/>
        <v>1863</v>
      </c>
      <c r="O14" s="516">
        <f t="shared" si="10"/>
        <v>953</v>
      </c>
      <c r="P14" s="516">
        <f t="shared" si="10"/>
        <v>910</v>
      </c>
      <c r="Q14" s="537"/>
      <c r="R14" s="516">
        <f t="shared" si="11"/>
        <v>1848</v>
      </c>
      <c r="S14" s="516">
        <f t="shared" si="11"/>
        <v>924</v>
      </c>
      <c r="T14" s="516">
        <f t="shared" si="11"/>
        <v>924</v>
      </c>
      <c r="U14" s="537"/>
      <c r="V14" s="516">
        <f t="shared" si="12"/>
        <v>1444</v>
      </c>
      <c r="W14" s="516">
        <f t="shared" si="12"/>
        <v>740</v>
      </c>
      <c r="X14" s="516">
        <f t="shared" si="12"/>
        <v>704</v>
      </c>
      <c r="Y14" s="537"/>
      <c r="Z14" s="516">
        <f t="shared" si="13"/>
        <v>1271</v>
      </c>
      <c r="AA14" s="516">
        <f t="shared" si="13"/>
        <v>646</v>
      </c>
      <c r="AB14" s="516">
        <f t="shared" si="13"/>
        <v>625</v>
      </c>
    </row>
    <row r="15" spans="1:29" x14ac:dyDescent="0.2">
      <c r="A15" s="184" t="s">
        <v>58</v>
      </c>
      <c r="B15" s="517">
        <f t="shared" si="6"/>
        <v>14739</v>
      </c>
      <c r="C15" s="517">
        <f t="shared" si="6"/>
        <v>7578</v>
      </c>
      <c r="D15" s="517">
        <f t="shared" si="7"/>
        <v>7161</v>
      </c>
      <c r="E15" s="516"/>
      <c r="F15" s="516">
        <f t="shared" si="8"/>
        <v>3176</v>
      </c>
      <c r="G15" s="516">
        <f t="shared" si="8"/>
        <v>1632</v>
      </c>
      <c r="H15" s="516">
        <f t="shared" si="8"/>
        <v>1544</v>
      </c>
      <c r="I15" s="516"/>
      <c r="J15" s="516">
        <f t="shared" si="9"/>
        <v>3027</v>
      </c>
      <c r="K15" s="516">
        <f t="shared" si="9"/>
        <v>1566</v>
      </c>
      <c r="L15" s="516">
        <f t="shared" si="9"/>
        <v>1461</v>
      </c>
      <c r="M15" s="537"/>
      <c r="N15" s="516">
        <f t="shared" si="10"/>
        <v>2671</v>
      </c>
      <c r="O15" s="516">
        <f t="shared" si="10"/>
        <v>1332</v>
      </c>
      <c r="P15" s="516">
        <f t="shared" si="10"/>
        <v>1339</v>
      </c>
      <c r="Q15" s="537"/>
      <c r="R15" s="516">
        <f t="shared" si="11"/>
        <v>2444</v>
      </c>
      <c r="S15" s="516">
        <f t="shared" si="11"/>
        <v>1289</v>
      </c>
      <c r="T15" s="516">
        <f t="shared" si="11"/>
        <v>1155</v>
      </c>
      <c r="U15" s="537"/>
      <c r="V15" s="516">
        <f t="shared" si="12"/>
        <v>1822</v>
      </c>
      <c r="W15" s="516">
        <f t="shared" si="12"/>
        <v>958</v>
      </c>
      <c r="X15" s="516">
        <f t="shared" si="12"/>
        <v>864</v>
      </c>
      <c r="Y15" s="537"/>
      <c r="Z15" s="516">
        <f t="shared" si="13"/>
        <v>1599</v>
      </c>
      <c r="AA15" s="516">
        <f t="shared" si="13"/>
        <v>801</v>
      </c>
      <c r="AB15" s="516">
        <f t="shared" si="13"/>
        <v>798</v>
      </c>
    </row>
    <row r="16" spans="1:29" x14ac:dyDescent="0.2">
      <c r="A16" s="184" t="s">
        <v>74</v>
      </c>
      <c r="B16" s="517">
        <f t="shared" si="6"/>
        <v>12056</v>
      </c>
      <c r="C16" s="517">
        <f t="shared" si="6"/>
        <v>6002</v>
      </c>
      <c r="D16" s="517">
        <f t="shared" si="7"/>
        <v>6054</v>
      </c>
      <c r="E16" s="516"/>
      <c r="F16" s="516">
        <f t="shared" si="8"/>
        <v>2412</v>
      </c>
      <c r="G16" s="516">
        <f t="shared" si="8"/>
        <v>1220</v>
      </c>
      <c r="H16" s="516">
        <f t="shared" si="8"/>
        <v>1192</v>
      </c>
      <c r="I16" s="516"/>
      <c r="J16" s="516">
        <f t="shared" si="9"/>
        <v>2512</v>
      </c>
      <c r="K16" s="516">
        <f t="shared" si="9"/>
        <v>1295</v>
      </c>
      <c r="L16" s="516">
        <f t="shared" si="9"/>
        <v>1217</v>
      </c>
      <c r="M16" s="538"/>
      <c r="N16" s="516">
        <f t="shared" si="10"/>
        <v>2182</v>
      </c>
      <c r="O16" s="516">
        <f t="shared" si="10"/>
        <v>1080</v>
      </c>
      <c r="P16" s="516">
        <f t="shared" si="10"/>
        <v>1102</v>
      </c>
      <c r="Q16" s="538"/>
      <c r="R16" s="516">
        <f t="shared" si="11"/>
        <v>1967</v>
      </c>
      <c r="S16" s="516">
        <f t="shared" si="11"/>
        <v>938</v>
      </c>
      <c r="T16" s="516">
        <f t="shared" si="11"/>
        <v>1029</v>
      </c>
      <c r="U16" s="538"/>
      <c r="V16" s="516">
        <f t="shared" si="12"/>
        <v>1697</v>
      </c>
      <c r="W16" s="516">
        <f t="shared" si="12"/>
        <v>828</v>
      </c>
      <c r="X16" s="516">
        <f t="shared" si="12"/>
        <v>869</v>
      </c>
      <c r="Y16" s="538"/>
      <c r="Z16" s="516">
        <f t="shared" si="13"/>
        <v>1286</v>
      </c>
      <c r="AA16" s="516">
        <f t="shared" si="13"/>
        <v>641</v>
      </c>
      <c r="AB16" s="516">
        <f t="shared" si="13"/>
        <v>645</v>
      </c>
    </row>
    <row r="17" spans="1:28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  <c r="Y17" s="538"/>
      <c r="Z17" s="538"/>
      <c r="AA17" s="538"/>
      <c r="AB17" s="538"/>
    </row>
    <row r="18" spans="1:28" s="555" customFormat="1" x14ac:dyDescent="0.2">
      <c r="A18" s="173" t="s">
        <v>214</v>
      </c>
      <c r="B18" s="554">
        <f>SUM(B19:B25)</f>
        <v>70183</v>
      </c>
      <c r="C18" s="554">
        <f>SUM(C19:C25)</f>
        <v>34930</v>
      </c>
      <c r="D18" s="554">
        <f>SUM(D19:D25)</f>
        <v>35253</v>
      </c>
      <c r="E18" s="560"/>
      <c r="F18" s="554">
        <f>SUM(F19:F25)</f>
        <v>11235</v>
      </c>
      <c r="G18" s="554">
        <f>SUM(G19:G25)</f>
        <v>5822</v>
      </c>
      <c r="H18" s="554">
        <f>SUM(H19:H25)</f>
        <v>5413</v>
      </c>
      <c r="I18" s="560"/>
      <c r="J18" s="554">
        <f>SUM(J19:J25)</f>
        <v>11341</v>
      </c>
      <c r="K18" s="554">
        <f>SUM(K19:K25)</f>
        <v>5822</v>
      </c>
      <c r="L18" s="554">
        <f>SUM(L19:L25)</f>
        <v>5519</v>
      </c>
      <c r="M18" s="560"/>
      <c r="N18" s="554">
        <f>SUM(N19:N25)</f>
        <v>10536</v>
      </c>
      <c r="O18" s="554">
        <f>SUM(O19:O25)</f>
        <v>5401</v>
      </c>
      <c r="P18" s="554">
        <f>SUM(P19:P25)</f>
        <v>5135</v>
      </c>
      <c r="Q18" s="560"/>
      <c r="R18" s="554">
        <f>SUM(R19:R25)</f>
        <v>13851</v>
      </c>
      <c r="S18" s="554">
        <f>SUM(S19:S25)</f>
        <v>6729</v>
      </c>
      <c r="T18" s="554">
        <f>SUM(T19:T25)</f>
        <v>7122</v>
      </c>
      <c r="U18" s="560"/>
      <c r="V18" s="554">
        <f>SUM(V19:V25)</f>
        <v>12363</v>
      </c>
      <c r="W18" s="554">
        <f>SUM(W19:W25)</f>
        <v>6042</v>
      </c>
      <c r="X18" s="554">
        <f>SUM(X19:X25)</f>
        <v>6321</v>
      </c>
      <c r="Y18" s="560"/>
      <c r="Z18" s="554">
        <f>SUM(Z19:Z25)</f>
        <v>10857</v>
      </c>
      <c r="AA18" s="554">
        <f>SUM(AA19:AA25)</f>
        <v>5114</v>
      </c>
      <c r="AB18" s="554">
        <f>SUM(AB19:AB25)</f>
        <v>5743</v>
      </c>
    </row>
    <row r="19" spans="1:28" x14ac:dyDescent="0.2">
      <c r="A19" s="184" t="s">
        <v>254</v>
      </c>
      <c r="B19" s="517">
        <f>+F19+J19+N19+R19+V19+Z19</f>
        <v>22310</v>
      </c>
      <c r="C19" s="517">
        <f>+G19+K19+O19+S19+W19+AA19</f>
        <v>10769</v>
      </c>
      <c r="D19" s="517">
        <f>+B19-C19</f>
        <v>11541</v>
      </c>
      <c r="E19" s="537"/>
      <c r="F19" s="537">
        <v>2995</v>
      </c>
      <c r="G19" s="537">
        <v>1531</v>
      </c>
      <c r="H19" s="537">
        <v>1464</v>
      </c>
      <c r="I19" s="537"/>
      <c r="J19" s="537">
        <v>3019</v>
      </c>
      <c r="K19" s="537">
        <v>1504</v>
      </c>
      <c r="L19" s="537">
        <v>1515</v>
      </c>
      <c r="M19" s="537"/>
      <c r="N19" s="537">
        <v>2950</v>
      </c>
      <c r="O19" s="537">
        <v>1522</v>
      </c>
      <c r="P19" s="537">
        <v>1428</v>
      </c>
      <c r="Q19" s="537"/>
      <c r="R19" s="537">
        <v>4744</v>
      </c>
      <c r="S19" s="537">
        <v>2223</v>
      </c>
      <c r="T19" s="537">
        <v>2521</v>
      </c>
      <c r="U19" s="537"/>
      <c r="V19" s="537">
        <v>4608</v>
      </c>
      <c r="W19" s="537">
        <v>2170</v>
      </c>
      <c r="X19" s="537">
        <v>2438</v>
      </c>
      <c r="Y19" s="537"/>
      <c r="Z19" s="537">
        <v>3994</v>
      </c>
      <c r="AA19" s="537">
        <v>1819</v>
      </c>
      <c r="AB19" s="537">
        <v>2175</v>
      </c>
    </row>
    <row r="20" spans="1:28" x14ac:dyDescent="0.2">
      <c r="A20" s="184" t="s">
        <v>55</v>
      </c>
      <c r="B20" s="517">
        <f t="shared" ref="B20:C25" si="14">+F20+J20+N20+R20+V20+Z20</f>
        <v>9395</v>
      </c>
      <c r="C20" s="517">
        <f t="shared" si="14"/>
        <v>4704</v>
      </c>
      <c r="D20" s="517">
        <f t="shared" ref="D20:D25" si="15">+B20-C20</f>
        <v>4691</v>
      </c>
      <c r="E20" s="538"/>
      <c r="F20" s="538">
        <v>1506</v>
      </c>
      <c r="G20" s="538">
        <v>777</v>
      </c>
      <c r="H20" s="538">
        <v>729</v>
      </c>
      <c r="I20" s="538"/>
      <c r="J20" s="538">
        <v>1497</v>
      </c>
      <c r="K20" s="538">
        <v>771</v>
      </c>
      <c r="L20" s="538">
        <v>726</v>
      </c>
      <c r="M20" s="538"/>
      <c r="N20" s="538">
        <v>1543</v>
      </c>
      <c r="O20" s="538">
        <v>774</v>
      </c>
      <c r="P20" s="538">
        <v>769</v>
      </c>
      <c r="Q20" s="538"/>
      <c r="R20" s="538">
        <v>1762</v>
      </c>
      <c r="S20" s="538">
        <v>872</v>
      </c>
      <c r="T20" s="538">
        <v>890</v>
      </c>
      <c r="U20" s="538"/>
      <c r="V20" s="538">
        <v>1583</v>
      </c>
      <c r="W20" s="538">
        <v>800</v>
      </c>
      <c r="X20" s="538">
        <v>783</v>
      </c>
      <c r="Y20" s="538"/>
      <c r="Z20" s="538">
        <v>1504</v>
      </c>
      <c r="AA20" s="538">
        <v>710</v>
      </c>
      <c r="AB20" s="538">
        <v>794</v>
      </c>
    </row>
    <row r="21" spans="1:28" x14ac:dyDescent="0.2">
      <c r="A21" s="184" t="s">
        <v>32</v>
      </c>
      <c r="B21" s="517">
        <f t="shared" si="14"/>
        <v>8425</v>
      </c>
      <c r="C21" s="517">
        <f t="shared" si="14"/>
        <v>4447</v>
      </c>
      <c r="D21" s="517">
        <f t="shared" si="15"/>
        <v>3978</v>
      </c>
      <c r="E21" s="538"/>
      <c r="F21" s="538">
        <v>1281</v>
      </c>
      <c r="G21" s="538">
        <v>678</v>
      </c>
      <c r="H21" s="538">
        <v>603</v>
      </c>
      <c r="I21" s="538"/>
      <c r="J21" s="538">
        <v>1275</v>
      </c>
      <c r="K21" s="538">
        <v>707</v>
      </c>
      <c r="L21" s="538">
        <v>568</v>
      </c>
      <c r="M21" s="538"/>
      <c r="N21" s="538">
        <v>1235</v>
      </c>
      <c r="O21" s="538">
        <v>691</v>
      </c>
      <c r="P21" s="538">
        <v>544</v>
      </c>
      <c r="Q21" s="538"/>
      <c r="R21" s="538">
        <v>1774</v>
      </c>
      <c r="S21" s="538">
        <v>947</v>
      </c>
      <c r="T21" s="538">
        <v>827</v>
      </c>
      <c r="U21" s="538"/>
      <c r="V21" s="538">
        <v>1546</v>
      </c>
      <c r="W21" s="538">
        <v>793</v>
      </c>
      <c r="X21" s="538">
        <v>753</v>
      </c>
      <c r="Y21" s="538"/>
      <c r="Z21" s="538">
        <v>1314</v>
      </c>
      <c r="AA21" s="538">
        <v>631</v>
      </c>
      <c r="AB21" s="538">
        <v>683</v>
      </c>
    </row>
    <row r="22" spans="1:28" x14ac:dyDescent="0.2">
      <c r="A22" s="184" t="s">
        <v>33</v>
      </c>
      <c r="B22" s="517">
        <f t="shared" si="14"/>
        <v>6296</v>
      </c>
      <c r="C22" s="517">
        <f t="shared" si="14"/>
        <v>3015</v>
      </c>
      <c r="D22" s="517">
        <f t="shared" si="15"/>
        <v>3281</v>
      </c>
      <c r="E22" s="524"/>
      <c r="F22" s="537">
        <v>578</v>
      </c>
      <c r="G22" s="537">
        <v>313</v>
      </c>
      <c r="H22" s="537">
        <v>265</v>
      </c>
      <c r="I22" s="524"/>
      <c r="J22" s="537">
        <v>606</v>
      </c>
      <c r="K22" s="537">
        <v>298</v>
      </c>
      <c r="L22" s="537">
        <v>308</v>
      </c>
      <c r="M22" s="524"/>
      <c r="N22" s="537">
        <v>614</v>
      </c>
      <c r="O22" s="537">
        <v>308</v>
      </c>
      <c r="P22" s="537">
        <v>306</v>
      </c>
      <c r="Q22" s="524"/>
      <c r="R22" s="537">
        <v>1569</v>
      </c>
      <c r="S22" s="537">
        <v>734</v>
      </c>
      <c r="T22" s="537">
        <v>835</v>
      </c>
      <c r="U22" s="524"/>
      <c r="V22" s="537">
        <v>1477</v>
      </c>
      <c r="W22" s="537">
        <v>702</v>
      </c>
      <c r="X22" s="537">
        <v>775</v>
      </c>
      <c r="Y22" s="524"/>
      <c r="Z22" s="537">
        <v>1452</v>
      </c>
      <c r="AA22" s="537">
        <v>660</v>
      </c>
      <c r="AB22" s="537">
        <v>792</v>
      </c>
    </row>
    <row r="23" spans="1:28" x14ac:dyDescent="0.2">
      <c r="A23" s="184" t="s">
        <v>255</v>
      </c>
      <c r="B23" s="517">
        <f t="shared" si="14"/>
        <v>7039</v>
      </c>
      <c r="C23" s="517">
        <f t="shared" si="14"/>
        <v>3560</v>
      </c>
      <c r="D23" s="517">
        <f t="shared" si="15"/>
        <v>3479</v>
      </c>
      <c r="E23" s="524"/>
      <c r="F23" s="524">
        <v>1440</v>
      </c>
      <c r="G23" s="524">
        <v>768</v>
      </c>
      <c r="H23" s="524">
        <v>672</v>
      </c>
      <c r="I23" s="524"/>
      <c r="J23" s="524">
        <v>1473</v>
      </c>
      <c r="K23" s="524">
        <v>755</v>
      </c>
      <c r="L23" s="524">
        <v>718</v>
      </c>
      <c r="M23" s="524"/>
      <c r="N23" s="524">
        <v>1199</v>
      </c>
      <c r="O23" s="524">
        <v>606</v>
      </c>
      <c r="P23" s="524">
        <v>593</v>
      </c>
      <c r="Q23" s="524"/>
      <c r="R23" s="524">
        <v>1213</v>
      </c>
      <c r="S23" s="524">
        <v>595</v>
      </c>
      <c r="T23" s="524">
        <v>618</v>
      </c>
      <c r="U23" s="524"/>
      <c r="V23" s="524">
        <v>916</v>
      </c>
      <c r="W23" s="524">
        <v>447</v>
      </c>
      <c r="X23" s="524">
        <v>469</v>
      </c>
      <c r="Y23" s="524"/>
      <c r="Z23" s="524">
        <v>798</v>
      </c>
      <c r="AA23" s="524">
        <v>389</v>
      </c>
      <c r="AB23" s="524">
        <v>409</v>
      </c>
    </row>
    <row r="24" spans="1:28" x14ac:dyDescent="0.2">
      <c r="A24" s="184" t="s">
        <v>58</v>
      </c>
      <c r="B24" s="517">
        <f t="shared" si="14"/>
        <v>8244</v>
      </c>
      <c r="C24" s="517">
        <f t="shared" si="14"/>
        <v>4226</v>
      </c>
      <c r="D24" s="517">
        <f t="shared" si="15"/>
        <v>4018</v>
      </c>
      <c r="E24" s="524"/>
      <c r="F24" s="524">
        <v>1804</v>
      </c>
      <c r="G24" s="524">
        <v>925</v>
      </c>
      <c r="H24" s="524">
        <v>879</v>
      </c>
      <c r="I24" s="524"/>
      <c r="J24" s="524">
        <v>1722</v>
      </c>
      <c r="K24" s="524">
        <v>890</v>
      </c>
      <c r="L24" s="524">
        <v>832</v>
      </c>
      <c r="M24" s="524"/>
      <c r="N24" s="524">
        <v>1476</v>
      </c>
      <c r="O24" s="524">
        <v>753</v>
      </c>
      <c r="P24" s="524">
        <v>723</v>
      </c>
      <c r="Q24" s="524"/>
      <c r="R24" s="524">
        <v>1345</v>
      </c>
      <c r="S24" s="524">
        <v>674</v>
      </c>
      <c r="T24" s="524">
        <v>671</v>
      </c>
      <c r="U24" s="524"/>
      <c r="V24" s="524">
        <v>1019</v>
      </c>
      <c r="W24" s="524">
        <v>529</v>
      </c>
      <c r="X24" s="524">
        <v>490</v>
      </c>
      <c r="Y24" s="524"/>
      <c r="Z24" s="524">
        <v>878</v>
      </c>
      <c r="AA24" s="524">
        <v>455</v>
      </c>
      <c r="AB24" s="524">
        <v>423</v>
      </c>
    </row>
    <row r="25" spans="1:28" x14ac:dyDescent="0.2">
      <c r="A25" s="184" t="s">
        <v>74</v>
      </c>
      <c r="B25" s="517">
        <f t="shared" si="14"/>
        <v>8474</v>
      </c>
      <c r="C25" s="517">
        <f t="shared" si="14"/>
        <v>4209</v>
      </c>
      <c r="D25" s="517">
        <f t="shared" si="15"/>
        <v>4265</v>
      </c>
      <c r="E25" s="524"/>
      <c r="F25" s="524">
        <v>1631</v>
      </c>
      <c r="G25" s="524">
        <v>830</v>
      </c>
      <c r="H25" s="524">
        <v>801</v>
      </c>
      <c r="I25" s="524"/>
      <c r="J25" s="524">
        <v>1749</v>
      </c>
      <c r="K25" s="524">
        <v>897</v>
      </c>
      <c r="L25" s="524">
        <v>852</v>
      </c>
      <c r="M25" s="524"/>
      <c r="N25" s="524">
        <v>1519</v>
      </c>
      <c r="O25" s="524">
        <v>747</v>
      </c>
      <c r="P25" s="524">
        <v>772</v>
      </c>
      <c r="Q25" s="524"/>
      <c r="R25" s="524">
        <v>1444</v>
      </c>
      <c r="S25" s="524">
        <v>684</v>
      </c>
      <c r="T25" s="524">
        <v>760</v>
      </c>
      <c r="U25" s="524"/>
      <c r="V25" s="524">
        <v>1214</v>
      </c>
      <c r="W25" s="524">
        <v>601</v>
      </c>
      <c r="X25" s="524">
        <v>613</v>
      </c>
      <c r="Y25" s="524"/>
      <c r="Z25" s="524">
        <v>917</v>
      </c>
      <c r="AA25" s="524">
        <v>450</v>
      </c>
      <c r="AB25" s="524">
        <v>467</v>
      </c>
    </row>
    <row r="26" spans="1:28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</row>
    <row r="27" spans="1:28" s="555" customFormat="1" x14ac:dyDescent="0.2">
      <c r="A27" s="175" t="s">
        <v>213</v>
      </c>
      <c r="B27" s="554">
        <f>SUM(B28:B34)</f>
        <v>34634</v>
      </c>
      <c r="C27" s="554">
        <f>SUM(C28:C34)</f>
        <v>17700</v>
      </c>
      <c r="D27" s="554">
        <f>SUM(D28:D34)</f>
        <v>16934</v>
      </c>
      <c r="E27" s="560"/>
      <c r="F27" s="554">
        <f>SUM(F28:F34)</f>
        <v>7064</v>
      </c>
      <c r="G27" s="554">
        <f>SUM(G28:G34)</f>
        <v>3579</v>
      </c>
      <c r="H27" s="554">
        <f>SUM(H28:H34)</f>
        <v>3485</v>
      </c>
      <c r="I27" s="560"/>
      <c r="J27" s="554">
        <f>SUM(J28:J34)</f>
        <v>6994</v>
      </c>
      <c r="K27" s="554">
        <f>SUM(K28:K34)</f>
        <v>3630</v>
      </c>
      <c r="L27" s="554">
        <f>SUM(L28:L34)</f>
        <v>3364</v>
      </c>
      <c r="M27" s="560"/>
      <c r="N27" s="554">
        <f>SUM(N28:N34)</f>
        <v>6256</v>
      </c>
      <c r="O27" s="554">
        <f>SUM(O28:O34)</f>
        <v>3156</v>
      </c>
      <c r="P27" s="554">
        <f>SUM(P28:P34)</f>
        <v>3100</v>
      </c>
      <c r="Q27" s="560"/>
      <c r="R27" s="554">
        <f>SUM(R28:R34)</f>
        <v>5698</v>
      </c>
      <c r="S27" s="554">
        <f>SUM(S28:S34)</f>
        <v>2948</v>
      </c>
      <c r="T27" s="554">
        <f>SUM(T28:T34)</f>
        <v>2750</v>
      </c>
      <c r="U27" s="560"/>
      <c r="V27" s="554">
        <f>SUM(V28:V34)</f>
        <v>4703</v>
      </c>
      <c r="W27" s="554">
        <f>SUM(W28:W34)</f>
        <v>2405</v>
      </c>
      <c r="X27" s="554">
        <f>SUM(X28:X34)</f>
        <v>2298</v>
      </c>
      <c r="Y27" s="560"/>
      <c r="Z27" s="554">
        <f>SUM(Z28:Z34)</f>
        <v>3919</v>
      </c>
      <c r="AA27" s="554">
        <f>SUM(AA28:AA34)</f>
        <v>1982</v>
      </c>
      <c r="AB27" s="554">
        <f>SUM(AB28:AB34)</f>
        <v>1937</v>
      </c>
    </row>
    <row r="28" spans="1:28" x14ac:dyDescent="0.2">
      <c r="A28" s="184" t="s">
        <v>254</v>
      </c>
      <c r="B28" s="517">
        <f>+F28+J28+N28+R28+V28+Z28</f>
        <v>5241</v>
      </c>
      <c r="C28" s="517">
        <f>+G28+K28+O28+S28+W28+AA28</f>
        <v>2679</v>
      </c>
      <c r="D28" s="517">
        <f>+B28-C28</f>
        <v>2562</v>
      </c>
      <c r="E28" s="524"/>
      <c r="F28" s="524">
        <v>974</v>
      </c>
      <c r="G28" s="524">
        <v>491</v>
      </c>
      <c r="H28" s="524">
        <v>483</v>
      </c>
      <c r="I28" s="524"/>
      <c r="J28" s="524">
        <v>997</v>
      </c>
      <c r="K28" s="524">
        <v>514</v>
      </c>
      <c r="L28" s="524">
        <v>483</v>
      </c>
      <c r="M28" s="524"/>
      <c r="N28" s="524">
        <v>866</v>
      </c>
      <c r="O28" s="524">
        <v>441</v>
      </c>
      <c r="P28" s="524">
        <v>425</v>
      </c>
      <c r="Q28" s="524"/>
      <c r="R28" s="524">
        <v>880</v>
      </c>
      <c r="S28" s="524">
        <v>440</v>
      </c>
      <c r="T28" s="524">
        <v>440</v>
      </c>
      <c r="U28" s="524"/>
      <c r="V28" s="524">
        <v>864</v>
      </c>
      <c r="W28" s="524">
        <v>435</v>
      </c>
      <c r="X28" s="524">
        <v>429</v>
      </c>
      <c r="Y28" s="524"/>
      <c r="Z28" s="524">
        <v>660</v>
      </c>
      <c r="AA28" s="524">
        <v>358</v>
      </c>
      <c r="AB28" s="524">
        <v>302</v>
      </c>
    </row>
    <row r="29" spans="1:28" x14ac:dyDescent="0.2">
      <c r="A29" s="184" t="s">
        <v>55</v>
      </c>
      <c r="B29" s="517">
        <f t="shared" ref="B29:C34" si="16">+F29+J29+N29+R29+V29+Z29</f>
        <v>13592</v>
      </c>
      <c r="C29" s="517">
        <f t="shared" si="16"/>
        <v>6864</v>
      </c>
      <c r="D29" s="517">
        <f t="shared" ref="D29:D34" si="17">+B29-C29</f>
        <v>6728</v>
      </c>
      <c r="E29" s="524"/>
      <c r="F29" s="524">
        <v>2754</v>
      </c>
      <c r="G29" s="524">
        <v>1408</v>
      </c>
      <c r="H29" s="524">
        <v>1346</v>
      </c>
      <c r="I29" s="524"/>
      <c r="J29" s="524">
        <v>2817</v>
      </c>
      <c r="K29" s="524">
        <v>1446</v>
      </c>
      <c r="L29" s="524">
        <v>1371</v>
      </c>
      <c r="M29" s="524"/>
      <c r="N29" s="524">
        <v>2510</v>
      </c>
      <c r="O29" s="524">
        <v>1256</v>
      </c>
      <c r="P29" s="524">
        <v>1254</v>
      </c>
      <c r="Q29" s="524"/>
      <c r="R29" s="524">
        <v>2230</v>
      </c>
      <c r="S29" s="524">
        <v>1124</v>
      </c>
      <c r="T29" s="524">
        <v>1106</v>
      </c>
      <c r="U29" s="524"/>
      <c r="V29" s="524">
        <v>1791</v>
      </c>
      <c r="W29" s="524">
        <v>900</v>
      </c>
      <c r="X29" s="524">
        <v>891</v>
      </c>
      <c r="Y29" s="524"/>
      <c r="Z29" s="524">
        <v>1490</v>
      </c>
      <c r="AA29" s="524">
        <v>730</v>
      </c>
      <c r="AB29" s="524">
        <v>760</v>
      </c>
    </row>
    <row r="30" spans="1:28" x14ac:dyDescent="0.2">
      <c r="A30" s="184" t="s">
        <v>32</v>
      </c>
      <c r="B30" s="517">
        <f t="shared" si="16"/>
        <v>835</v>
      </c>
      <c r="C30" s="517">
        <f t="shared" si="16"/>
        <v>445</v>
      </c>
      <c r="D30" s="517">
        <f t="shared" si="17"/>
        <v>390</v>
      </c>
      <c r="E30" s="524"/>
      <c r="F30" s="524">
        <v>133</v>
      </c>
      <c r="G30" s="524">
        <v>69</v>
      </c>
      <c r="H30" s="524">
        <v>64</v>
      </c>
      <c r="I30" s="524"/>
      <c r="J30" s="524">
        <v>148</v>
      </c>
      <c r="K30" s="524">
        <v>86</v>
      </c>
      <c r="L30" s="524">
        <v>62</v>
      </c>
      <c r="M30" s="524"/>
      <c r="N30" s="524">
        <v>154</v>
      </c>
      <c r="O30" s="524">
        <v>87</v>
      </c>
      <c r="P30" s="524">
        <v>67</v>
      </c>
      <c r="Q30" s="524"/>
      <c r="R30" s="524">
        <v>159</v>
      </c>
      <c r="S30" s="524">
        <v>90</v>
      </c>
      <c r="T30" s="524">
        <v>69</v>
      </c>
      <c r="U30" s="524"/>
      <c r="V30" s="524">
        <v>133</v>
      </c>
      <c r="W30" s="524">
        <v>65</v>
      </c>
      <c r="X30" s="524">
        <v>68</v>
      </c>
      <c r="Y30" s="524"/>
      <c r="Z30" s="524">
        <v>108</v>
      </c>
      <c r="AA30" s="524">
        <v>48</v>
      </c>
      <c r="AB30" s="524">
        <v>60</v>
      </c>
    </row>
    <row r="31" spans="1:28" x14ac:dyDescent="0.2">
      <c r="A31" s="184" t="s">
        <v>33</v>
      </c>
      <c r="B31" s="517">
        <f t="shared" si="16"/>
        <v>1108</v>
      </c>
      <c r="C31" s="517">
        <f t="shared" si="16"/>
        <v>560</v>
      </c>
      <c r="D31" s="517">
        <f t="shared" si="17"/>
        <v>548</v>
      </c>
      <c r="E31" s="524"/>
      <c r="F31" s="524">
        <v>290</v>
      </c>
      <c r="G31" s="524">
        <v>130</v>
      </c>
      <c r="H31" s="524">
        <v>160</v>
      </c>
      <c r="I31" s="524"/>
      <c r="J31" s="524">
        <v>243</v>
      </c>
      <c r="K31" s="524">
        <v>113</v>
      </c>
      <c r="L31" s="524">
        <v>130</v>
      </c>
      <c r="M31" s="524"/>
      <c r="N31" s="524">
        <v>204</v>
      </c>
      <c r="O31" s="524">
        <v>113</v>
      </c>
      <c r="P31" s="524">
        <v>91</v>
      </c>
      <c r="Q31" s="524"/>
      <c r="R31" s="524">
        <v>172</v>
      </c>
      <c r="S31" s="524">
        <v>96</v>
      </c>
      <c r="T31" s="524">
        <v>76</v>
      </c>
      <c r="U31" s="524"/>
      <c r="V31" s="524">
        <v>101</v>
      </c>
      <c r="W31" s="524">
        <v>56</v>
      </c>
      <c r="X31" s="524">
        <v>45</v>
      </c>
      <c r="Y31" s="524"/>
      <c r="Z31" s="524">
        <v>98</v>
      </c>
      <c r="AA31" s="524">
        <v>52</v>
      </c>
      <c r="AB31" s="524">
        <v>46</v>
      </c>
    </row>
    <row r="32" spans="1:28" x14ac:dyDescent="0.2">
      <c r="A32" s="184" t="s">
        <v>255</v>
      </c>
      <c r="B32" s="517">
        <f t="shared" si="16"/>
        <v>3781</v>
      </c>
      <c r="C32" s="517">
        <f t="shared" si="16"/>
        <v>2007</v>
      </c>
      <c r="D32" s="517">
        <f t="shared" si="17"/>
        <v>1774</v>
      </c>
      <c r="E32" s="524"/>
      <c r="F32" s="524">
        <v>760</v>
      </c>
      <c r="G32" s="524">
        <v>384</v>
      </c>
      <c r="H32" s="524">
        <v>376</v>
      </c>
      <c r="I32" s="524"/>
      <c r="J32" s="524">
        <v>721</v>
      </c>
      <c r="K32" s="524">
        <v>397</v>
      </c>
      <c r="L32" s="524">
        <v>324</v>
      </c>
      <c r="M32" s="524"/>
      <c r="N32" s="524">
        <v>664</v>
      </c>
      <c r="O32" s="524">
        <v>347</v>
      </c>
      <c r="P32" s="524">
        <v>317</v>
      </c>
      <c r="Q32" s="524"/>
      <c r="R32" s="524">
        <v>635</v>
      </c>
      <c r="S32" s="524">
        <v>329</v>
      </c>
      <c r="T32" s="524">
        <v>306</v>
      </c>
      <c r="U32" s="524"/>
      <c r="V32" s="524">
        <v>528</v>
      </c>
      <c r="W32" s="524">
        <v>293</v>
      </c>
      <c r="X32" s="524">
        <v>235</v>
      </c>
      <c r="Y32" s="524"/>
      <c r="Z32" s="524">
        <v>473</v>
      </c>
      <c r="AA32" s="524">
        <v>257</v>
      </c>
      <c r="AB32" s="524">
        <v>216</v>
      </c>
    </row>
    <row r="33" spans="1:28" x14ac:dyDescent="0.2">
      <c r="A33" s="184" t="s">
        <v>58</v>
      </c>
      <c r="B33" s="517">
        <f t="shared" si="16"/>
        <v>6495</v>
      </c>
      <c r="C33" s="517">
        <f t="shared" si="16"/>
        <v>3352</v>
      </c>
      <c r="D33" s="517">
        <f t="shared" si="17"/>
        <v>3143</v>
      </c>
      <c r="E33" s="524"/>
      <c r="F33" s="524">
        <v>1372</v>
      </c>
      <c r="G33" s="524">
        <v>707</v>
      </c>
      <c r="H33" s="524">
        <v>665</v>
      </c>
      <c r="I33" s="524"/>
      <c r="J33" s="524">
        <v>1305</v>
      </c>
      <c r="K33" s="524">
        <v>676</v>
      </c>
      <c r="L33" s="524">
        <v>629</v>
      </c>
      <c r="M33" s="524"/>
      <c r="N33" s="524">
        <v>1195</v>
      </c>
      <c r="O33" s="524">
        <v>579</v>
      </c>
      <c r="P33" s="524">
        <v>616</v>
      </c>
      <c r="Q33" s="524"/>
      <c r="R33" s="524">
        <v>1099</v>
      </c>
      <c r="S33" s="524">
        <v>615</v>
      </c>
      <c r="T33" s="524">
        <v>484</v>
      </c>
      <c r="U33" s="524"/>
      <c r="V33" s="524">
        <v>803</v>
      </c>
      <c r="W33" s="524">
        <v>429</v>
      </c>
      <c r="X33" s="524">
        <v>374</v>
      </c>
      <c r="Y33" s="524"/>
      <c r="Z33" s="524">
        <v>721</v>
      </c>
      <c r="AA33" s="524">
        <v>346</v>
      </c>
      <c r="AB33" s="524">
        <v>375</v>
      </c>
    </row>
    <row r="34" spans="1:28" ht="13.5" thickBot="1" x14ac:dyDescent="0.25">
      <c r="A34" s="185" t="s">
        <v>74</v>
      </c>
      <c r="B34" s="520">
        <f t="shared" si="16"/>
        <v>3582</v>
      </c>
      <c r="C34" s="520">
        <f t="shared" si="16"/>
        <v>1793</v>
      </c>
      <c r="D34" s="520">
        <f t="shared" si="17"/>
        <v>1789</v>
      </c>
      <c r="E34" s="520"/>
      <c r="F34" s="520">
        <v>781</v>
      </c>
      <c r="G34" s="520">
        <v>390</v>
      </c>
      <c r="H34" s="520">
        <v>391</v>
      </c>
      <c r="I34" s="520"/>
      <c r="J34" s="520">
        <v>763</v>
      </c>
      <c r="K34" s="520">
        <v>398</v>
      </c>
      <c r="L34" s="520">
        <v>365</v>
      </c>
      <c r="M34" s="520"/>
      <c r="N34" s="520">
        <v>663</v>
      </c>
      <c r="O34" s="520">
        <v>333</v>
      </c>
      <c r="P34" s="520">
        <v>330</v>
      </c>
      <c r="Q34" s="520"/>
      <c r="R34" s="520">
        <v>523</v>
      </c>
      <c r="S34" s="520">
        <v>254</v>
      </c>
      <c r="T34" s="520">
        <v>269</v>
      </c>
      <c r="U34" s="520"/>
      <c r="V34" s="520">
        <v>483</v>
      </c>
      <c r="W34" s="520">
        <v>227</v>
      </c>
      <c r="X34" s="520">
        <v>256</v>
      </c>
      <c r="Y34" s="520"/>
      <c r="Z34" s="520">
        <v>369</v>
      </c>
      <c r="AA34" s="520">
        <v>191</v>
      </c>
      <c r="AB34" s="520">
        <v>178</v>
      </c>
    </row>
    <row r="35" spans="1:28" ht="15" customHeight="1" x14ac:dyDescent="0.2">
      <c r="A35" s="35" t="s">
        <v>24</v>
      </c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E17:P17 U17:AB17 M9:M16 U9:U16 Y9:Y16 E19:P22 E18 I18 M18 U19:AB22 U18 Y18">
    <cfRule type="cellIs" dxfId="613" priority="30" operator="equal">
      <formula>0</formula>
    </cfRule>
  </conditionalFormatting>
  <conditionalFormatting sqref="Q17:T17 Q22 Q19:T21 Q18">
    <cfRule type="cellIs" dxfId="612" priority="29" operator="equal">
      <formula>0</formula>
    </cfRule>
  </conditionalFormatting>
  <conditionalFormatting sqref="D19:D25">
    <cfRule type="cellIs" dxfId="611" priority="17" operator="equal">
      <formula>0</formula>
    </cfRule>
  </conditionalFormatting>
  <conditionalFormatting sqref="Q9:Q17">
    <cfRule type="cellIs" dxfId="610" priority="28" operator="equal">
      <formula>0</formula>
    </cfRule>
  </conditionalFormatting>
  <conditionalFormatting sqref="J18:L18">
    <cfRule type="cellIs" dxfId="609" priority="15" operator="equal">
      <formula>0</formula>
    </cfRule>
  </conditionalFormatting>
  <conditionalFormatting sqref="R22:T22">
    <cfRule type="cellIs" dxfId="608" priority="27" operator="equal">
      <formula>0</formula>
    </cfRule>
  </conditionalFormatting>
  <conditionalFormatting sqref="R18:T18">
    <cfRule type="cellIs" dxfId="607" priority="13" operator="equal">
      <formula>0</formula>
    </cfRule>
  </conditionalFormatting>
  <conditionalFormatting sqref="B17:D17">
    <cfRule type="cellIs" dxfId="606" priority="26" operator="equal">
      <formula>0</formula>
    </cfRule>
  </conditionalFormatting>
  <conditionalFormatting sqref="B27:D27">
    <cfRule type="cellIs" dxfId="605" priority="8" operator="equal">
      <formula>0</formula>
    </cfRule>
  </conditionalFormatting>
  <conditionalFormatting sqref="F27:H27">
    <cfRule type="cellIs" dxfId="604" priority="7" operator="equal">
      <formula>0</formula>
    </cfRule>
  </conditionalFormatting>
  <conditionalFormatting sqref="J27:L27">
    <cfRule type="cellIs" dxfId="603" priority="6" operator="equal">
      <formula>0</formula>
    </cfRule>
  </conditionalFormatting>
  <conditionalFormatting sqref="B9:I16">
    <cfRule type="cellIs" dxfId="602" priority="25" operator="equal">
      <formula>0</formula>
    </cfRule>
  </conditionalFormatting>
  <conditionalFormatting sqref="J9:L16">
    <cfRule type="cellIs" dxfId="601" priority="24" operator="equal">
      <formula>0</formula>
    </cfRule>
  </conditionalFormatting>
  <conditionalFormatting sqref="N9:P16">
    <cfRule type="cellIs" dxfId="600" priority="23" operator="equal">
      <formula>0</formula>
    </cfRule>
  </conditionalFormatting>
  <conditionalFormatting sqref="R9:T16">
    <cfRule type="cellIs" dxfId="599" priority="22" operator="equal">
      <formula>0</formula>
    </cfRule>
  </conditionalFormatting>
  <conditionalFormatting sqref="V9:X16">
    <cfRule type="cellIs" dxfId="598" priority="21" operator="equal">
      <formula>0</formula>
    </cfRule>
  </conditionalFormatting>
  <conditionalFormatting sqref="Z9:AB16">
    <cfRule type="cellIs" dxfId="597" priority="20" operator="equal">
      <formula>0</formula>
    </cfRule>
  </conditionalFormatting>
  <conditionalFormatting sqref="B18:D18 B26:D26">
    <cfRule type="cellIs" dxfId="596" priority="19" operator="equal">
      <formula>0</formula>
    </cfRule>
  </conditionalFormatting>
  <conditionalFormatting sqref="B28:D34">
    <cfRule type="cellIs" dxfId="595" priority="18" operator="equal">
      <formula>0</formula>
    </cfRule>
  </conditionalFormatting>
  <conditionalFormatting sqref="F18:H18">
    <cfRule type="cellIs" dxfId="594" priority="16" operator="equal">
      <formula>0</formula>
    </cfRule>
  </conditionalFormatting>
  <conditionalFormatting sqref="N18:P18">
    <cfRule type="cellIs" dxfId="593" priority="14" operator="equal">
      <formula>0</formula>
    </cfRule>
  </conditionalFormatting>
  <conditionalFormatting sqref="V18:X18">
    <cfRule type="cellIs" dxfId="592" priority="12" operator="equal">
      <formula>0</formula>
    </cfRule>
  </conditionalFormatting>
  <conditionalFormatting sqref="Z18:AB18">
    <cfRule type="cellIs" dxfId="591" priority="11" operator="equal">
      <formula>0</formula>
    </cfRule>
  </conditionalFormatting>
  <conditionalFormatting sqref="E27 I27 M27 U27 Y27">
    <cfRule type="cellIs" dxfId="590" priority="10" operator="equal">
      <formula>0</formula>
    </cfRule>
  </conditionalFormatting>
  <conditionalFormatting sqref="Q27">
    <cfRule type="cellIs" dxfId="589" priority="9" operator="equal">
      <formula>0</formula>
    </cfRule>
  </conditionalFormatting>
  <conditionalFormatting sqref="N27:P27">
    <cfRule type="cellIs" dxfId="588" priority="5" operator="equal">
      <formula>0</formula>
    </cfRule>
  </conditionalFormatting>
  <conditionalFormatting sqref="R27:T27">
    <cfRule type="cellIs" dxfId="587" priority="4" operator="equal">
      <formula>0</formula>
    </cfRule>
  </conditionalFormatting>
  <conditionalFormatting sqref="V27:X27">
    <cfRule type="cellIs" dxfId="586" priority="3" operator="equal">
      <formula>0</formula>
    </cfRule>
  </conditionalFormatting>
  <conditionalFormatting sqref="Z27:AB27">
    <cfRule type="cellIs" dxfId="585" priority="2" operator="equal">
      <formula>0</formula>
    </cfRule>
  </conditionalFormatting>
  <conditionalFormatting sqref="B19:C25">
    <cfRule type="cellIs" dxfId="584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6" fitToHeight="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2"/>
  <sheetViews>
    <sheetView showGridLines="0" zoomScaleNormal="100" zoomScaleSheetLayoutView="100" workbookViewId="0">
      <selection activeCell="J7" sqref="J1:J1048576"/>
    </sheetView>
  </sheetViews>
  <sheetFormatPr baseColWidth="10" defaultColWidth="11" defaultRowHeight="12.75" x14ac:dyDescent="0.2"/>
  <cols>
    <col min="1" max="1" width="10.125" style="168" customWidth="1"/>
    <col min="2" max="4" width="6.375" style="517" customWidth="1"/>
    <col min="5" max="5" width="1.25" style="517" customWidth="1"/>
    <col min="6" max="8" width="5.75" style="517" customWidth="1"/>
    <col min="9" max="9" width="1.25" style="517" customWidth="1"/>
    <col min="10" max="10" width="5.625" style="517" customWidth="1"/>
    <col min="11" max="12" width="5.25" style="517" customWidth="1"/>
    <col min="13" max="13" width="1.25" style="517" customWidth="1"/>
    <col min="14" max="14" width="5.375" style="517" customWidth="1"/>
    <col min="15" max="16" width="5.25" style="517" customWidth="1"/>
    <col min="17" max="17" width="1.25" style="517" customWidth="1"/>
    <col min="18" max="18" width="5.75" style="517" customWidth="1"/>
    <col min="19" max="20" width="5.25" style="517" customWidth="1"/>
    <col min="21" max="21" width="1.25" style="517" customWidth="1"/>
    <col min="22" max="22" width="5.75" style="517" customWidth="1"/>
    <col min="23" max="24" width="5.25" style="517" customWidth="1"/>
    <col min="25" max="25" width="1.25" style="517" customWidth="1"/>
    <col min="26" max="26" width="5.625" style="517" customWidth="1"/>
    <col min="27" max="28" width="5.25" style="517" customWidth="1"/>
    <col min="29" max="16384" width="11" style="134"/>
  </cols>
  <sheetData>
    <row r="1" spans="1:29" ht="15" customHeight="1" x14ac:dyDescent="0.25">
      <c r="A1" s="796" t="s">
        <v>913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206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104817</v>
      </c>
      <c r="C9" s="554">
        <f>SUM(C10:C29)</f>
        <v>52630</v>
      </c>
      <c r="D9" s="554">
        <f>SUM(D10:D29)</f>
        <v>52187</v>
      </c>
      <c r="E9" s="554"/>
      <c r="F9" s="554">
        <f>SUM(F10:F29)</f>
        <v>18299</v>
      </c>
      <c r="G9" s="554">
        <f>SUM(G10:G29)</f>
        <v>9401</v>
      </c>
      <c r="H9" s="554">
        <f>SUM(H10:H29)</f>
        <v>8898</v>
      </c>
      <c r="I9" s="554"/>
      <c r="J9" s="554">
        <f>SUM(J10:J29)</f>
        <v>18335</v>
      </c>
      <c r="K9" s="554">
        <f>SUM(K10:K29)</f>
        <v>9452</v>
      </c>
      <c r="L9" s="554">
        <f>SUM(L10:L29)</f>
        <v>8883</v>
      </c>
      <c r="M9" s="554"/>
      <c r="N9" s="554">
        <f>SUM(N10:N29)</f>
        <v>16792</v>
      </c>
      <c r="O9" s="554">
        <f>SUM(O10:O29)</f>
        <v>8557</v>
      </c>
      <c r="P9" s="554">
        <f>SUM(P10:P29)</f>
        <v>8235</v>
      </c>
      <c r="Q9" s="554"/>
      <c r="R9" s="554">
        <f>SUM(R10:R29)</f>
        <v>19549</v>
      </c>
      <c r="S9" s="554">
        <f>SUM(S10:S29)</f>
        <v>9677</v>
      </c>
      <c r="T9" s="554">
        <f>SUM(T10:T29)</f>
        <v>9872</v>
      </c>
      <c r="U9" s="554"/>
      <c r="V9" s="554">
        <f>SUM(V10:V29)</f>
        <v>17066</v>
      </c>
      <c r="W9" s="554">
        <f>SUM(W10:W29)</f>
        <v>8447</v>
      </c>
      <c r="X9" s="554">
        <f>SUM(X10:X29)</f>
        <v>8619</v>
      </c>
      <c r="Y9" s="554"/>
      <c r="Z9" s="554">
        <f>SUM(Z10:Z29)</f>
        <v>14776</v>
      </c>
      <c r="AA9" s="554">
        <f>SUM(AA10:AA29)</f>
        <v>7096</v>
      </c>
      <c r="AB9" s="554">
        <f>SUM(AB10:AB29)</f>
        <v>7680</v>
      </c>
    </row>
    <row r="10" spans="1:29" x14ac:dyDescent="0.2">
      <c r="A10" s="188">
        <v>11</v>
      </c>
      <c r="B10" s="524">
        <f t="shared" ref="B10:C29" si="0">+F10+J10+N10+R10+V10+Z10</f>
        <v>44</v>
      </c>
      <c r="C10" s="524">
        <f t="shared" si="0"/>
        <v>16</v>
      </c>
      <c r="D10" s="524">
        <f t="shared" ref="D10:D29" si="1">+B10-C10</f>
        <v>28</v>
      </c>
      <c r="E10" s="516"/>
      <c r="F10" s="522">
        <v>44</v>
      </c>
      <c r="G10" s="522">
        <v>16</v>
      </c>
      <c r="H10" s="522">
        <v>28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11446</v>
      </c>
      <c r="C11" s="524">
        <f t="shared" si="0"/>
        <v>5724</v>
      </c>
      <c r="D11" s="524">
        <f t="shared" si="1"/>
        <v>5722</v>
      </c>
      <c r="E11" s="538"/>
      <c r="F11" s="541">
        <v>11390</v>
      </c>
      <c r="G11" s="541">
        <v>5700</v>
      </c>
      <c r="H11" s="541">
        <v>5690</v>
      </c>
      <c r="I11" s="541"/>
      <c r="J11" s="541">
        <v>56</v>
      </c>
      <c r="K11" s="541">
        <v>24</v>
      </c>
      <c r="L11" s="541">
        <v>32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16652</v>
      </c>
      <c r="C12" s="524">
        <f t="shared" si="0"/>
        <v>8465</v>
      </c>
      <c r="D12" s="524">
        <f t="shared" si="1"/>
        <v>8187</v>
      </c>
      <c r="E12" s="538"/>
      <c r="F12" s="522">
        <v>5673</v>
      </c>
      <c r="G12" s="522">
        <v>2981</v>
      </c>
      <c r="H12" s="522">
        <v>2692</v>
      </c>
      <c r="I12" s="541"/>
      <c r="J12" s="522">
        <v>10916</v>
      </c>
      <c r="K12" s="522">
        <v>5455</v>
      </c>
      <c r="L12" s="522">
        <v>5461</v>
      </c>
      <c r="M12" s="541"/>
      <c r="N12" s="522">
        <v>63</v>
      </c>
      <c r="O12" s="522">
        <v>29</v>
      </c>
      <c r="P12" s="522">
        <v>34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16709</v>
      </c>
      <c r="C13" s="524">
        <f t="shared" si="0"/>
        <v>8409</v>
      </c>
      <c r="D13" s="524">
        <f t="shared" si="1"/>
        <v>8300</v>
      </c>
      <c r="E13" s="537"/>
      <c r="F13" s="522">
        <v>966</v>
      </c>
      <c r="G13" s="522">
        <v>574</v>
      </c>
      <c r="H13" s="522">
        <v>392</v>
      </c>
      <c r="I13" s="522"/>
      <c r="J13" s="522">
        <v>5858</v>
      </c>
      <c r="K13" s="522">
        <v>3024</v>
      </c>
      <c r="L13" s="522">
        <v>2834</v>
      </c>
      <c r="M13" s="522"/>
      <c r="N13" s="522">
        <v>9833</v>
      </c>
      <c r="O13" s="522">
        <v>4791</v>
      </c>
      <c r="P13" s="522">
        <v>5042</v>
      </c>
      <c r="Q13" s="522"/>
      <c r="R13" s="522">
        <v>52</v>
      </c>
      <c r="S13" s="522">
        <v>20</v>
      </c>
      <c r="T13" s="522">
        <v>32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18235</v>
      </c>
      <c r="C14" s="524">
        <f t="shared" si="0"/>
        <v>9101</v>
      </c>
      <c r="D14" s="524">
        <f t="shared" si="1"/>
        <v>9134</v>
      </c>
      <c r="E14" s="538"/>
      <c r="F14" s="541">
        <v>181</v>
      </c>
      <c r="G14" s="541">
        <v>105</v>
      </c>
      <c r="H14" s="541">
        <v>76</v>
      </c>
      <c r="I14" s="541"/>
      <c r="J14" s="541">
        <v>1187</v>
      </c>
      <c r="K14" s="541">
        <v>746</v>
      </c>
      <c r="L14" s="541">
        <v>441</v>
      </c>
      <c r="M14" s="541"/>
      <c r="N14" s="541">
        <v>5319</v>
      </c>
      <c r="O14" s="541">
        <v>2722</v>
      </c>
      <c r="P14" s="541">
        <v>2597</v>
      </c>
      <c r="Q14" s="541"/>
      <c r="R14" s="541">
        <v>11504</v>
      </c>
      <c r="S14" s="541">
        <v>5509</v>
      </c>
      <c r="T14" s="541">
        <v>5995</v>
      </c>
      <c r="U14" s="541"/>
      <c r="V14" s="541">
        <v>44</v>
      </c>
      <c r="W14" s="541">
        <v>19</v>
      </c>
      <c r="X14" s="541">
        <v>25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17621</v>
      </c>
      <c r="C15" s="524">
        <f t="shared" si="0"/>
        <v>8705</v>
      </c>
      <c r="D15" s="524">
        <f t="shared" si="1"/>
        <v>8916</v>
      </c>
      <c r="E15" s="538"/>
      <c r="F15" s="541">
        <v>27</v>
      </c>
      <c r="G15" s="541">
        <v>17</v>
      </c>
      <c r="H15" s="541">
        <v>10</v>
      </c>
      <c r="I15" s="541"/>
      <c r="J15" s="541">
        <v>267</v>
      </c>
      <c r="K15" s="541">
        <v>172</v>
      </c>
      <c r="L15" s="541">
        <v>95</v>
      </c>
      <c r="M15" s="541"/>
      <c r="N15" s="541">
        <v>1197</v>
      </c>
      <c r="O15" s="541">
        <v>745</v>
      </c>
      <c r="P15" s="541">
        <v>452</v>
      </c>
      <c r="Q15" s="541"/>
      <c r="R15" s="541">
        <v>6153</v>
      </c>
      <c r="S15" s="541">
        <v>3060</v>
      </c>
      <c r="T15" s="541">
        <v>3093</v>
      </c>
      <c r="U15" s="541"/>
      <c r="V15" s="541">
        <v>9936</v>
      </c>
      <c r="W15" s="541">
        <v>4698</v>
      </c>
      <c r="X15" s="541">
        <v>5238</v>
      </c>
      <c r="Y15" s="541"/>
      <c r="Z15" s="541">
        <v>41</v>
      </c>
      <c r="AA15" s="541">
        <v>13</v>
      </c>
      <c r="AB15" s="541">
        <v>28</v>
      </c>
    </row>
    <row r="16" spans="1:29" x14ac:dyDescent="0.2">
      <c r="A16" s="188">
        <v>17</v>
      </c>
      <c r="B16" s="524">
        <f t="shared" si="0"/>
        <v>15596</v>
      </c>
      <c r="C16" s="524">
        <f t="shared" si="0"/>
        <v>7589</v>
      </c>
      <c r="D16" s="524">
        <f t="shared" si="1"/>
        <v>8007</v>
      </c>
      <c r="E16" s="524"/>
      <c r="F16" s="522">
        <v>3</v>
      </c>
      <c r="G16" s="522">
        <v>1</v>
      </c>
      <c r="H16" s="522">
        <v>2</v>
      </c>
      <c r="I16" s="534"/>
      <c r="J16" s="522">
        <v>42</v>
      </c>
      <c r="K16" s="522">
        <v>27</v>
      </c>
      <c r="L16" s="522">
        <v>15</v>
      </c>
      <c r="M16" s="534"/>
      <c r="N16" s="522">
        <v>304</v>
      </c>
      <c r="O16" s="522">
        <v>223</v>
      </c>
      <c r="P16" s="522">
        <v>81</v>
      </c>
      <c r="Q16" s="534"/>
      <c r="R16" s="522">
        <v>1355</v>
      </c>
      <c r="S16" s="522">
        <v>816</v>
      </c>
      <c r="T16" s="522">
        <v>539</v>
      </c>
      <c r="U16" s="534"/>
      <c r="V16" s="522">
        <v>5304</v>
      </c>
      <c r="W16" s="522">
        <v>2665</v>
      </c>
      <c r="X16" s="522">
        <v>2639</v>
      </c>
      <c r="Y16" s="534"/>
      <c r="Z16" s="522">
        <v>8588</v>
      </c>
      <c r="AA16" s="522">
        <v>3857</v>
      </c>
      <c r="AB16" s="522">
        <v>4731</v>
      </c>
    </row>
    <row r="17" spans="1:28" x14ac:dyDescent="0.2">
      <c r="A17" s="188">
        <v>18</v>
      </c>
      <c r="B17" s="524">
        <f t="shared" si="0"/>
        <v>6384</v>
      </c>
      <c r="C17" s="524">
        <f t="shared" si="0"/>
        <v>3379</v>
      </c>
      <c r="D17" s="524">
        <f t="shared" si="1"/>
        <v>3005</v>
      </c>
      <c r="E17" s="524"/>
      <c r="F17" s="534">
        <v>4</v>
      </c>
      <c r="G17" s="534">
        <v>3</v>
      </c>
      <c r="H17" s="534">
        <v>1</v>
      </c>
      <c r="I17" s="534"/>
      <c r="J17" s="534">
        <v>5</v>
      </c>
      <c r="K17" s="534">
        <v>2</v>
      </c>
      <c r="L17" s="534">
        <v>3</v>
      </c>
      <c r="M17" s="534"/>
      <c r="N17" s="534">
        <v>58</v>
      </c>
      <c r="O17" s="534">
        <v>39</v>
      </c>
      <c r="P17" s="534">
        <v>19</v>
      </c>
      <c r="Q17" s="534"/>
      <c r="R17" s="534">
        <v>318</v>
      </c>
      <c r="S17" s="534">
        <v>190</v>
      </c>
      <c r="T17" s="534">
        <v>128</v>
      </c>
      <c r="U17" s="534"/>
      <c r="V17" s="534">
        <v>1371</v>
      </c>
      <c r="W17" s="534">
        <v>804</v>
      </c>
      <c r="X17" s="534">
        <v>567</v>
      </c>
      <c r="Y17" s="534"/>
      <c r="Z17" s="534">
        <v>4628</v>
      </c>
      <c r="AA17" s="534">
        <v>2341</v>
      </c>
      <c r="AB17" s="534">
        <v>2287</v>
      </c>
    </row>
    <row r="18" spans="1:28" x14ac:dyDescent="0.2">
      <c r="A18" s="188">
        <v>19</v>
      </c>
      <c r="B18" s="524">
        <f t="shared" si="0"/>
        <v>1535</v>
      </c>
      <c r="C18" s="524">
        <f t="shared" si="0"/>
        <v>913</v>
      </c>
      <c r="D18" s="524">
        <f t="shared" si="1"/>
        <v>622</v>
      </c>
      <c r="E18" s="524"/>
      <c r="F18" s="534">
        <v>0</v>
      </c>
      <c r="G18" s="534">
        <v>0</v>
      </c>
      <c r="H18" s="534">
        <v>0</v>
      </c>
      <c r="I18" s="534"/>
      <c r="J18" s="534">
        <v>2</v>
      </c>
      <c r="K18" s="534">
        <v>2</v>
      </c>
      <c r="L18" s="534">
        <v>0</v>
      </c>
      <c r="M18" s="534"/>
      <c r="N18" s="534">
        <v>9</v>
      </c>
      <c r="O18" s="534">
        <v>4</v>
      </c>
      <c r="P18" s="534">
        <v>5</v>
      </c>
      <c r="Q18" s="534"/>
      <c r="R18" s="534">
        <v>86</v>
      </c>
      <c r="S18" s="534">
        <v>51</v>
      </c>
      <c r="T18" s="534">
        <v>35</v>
      </c>
      <c r="U18" s="534"/>
      <c r="V18" s="534">
        <v>318</v>
      </c>
      <c r="W18" s="534">
        <v>207</v>
      </c>
      <c r="X18" s="534">
        <v>111</v>
      </c>
      <c r="Y18" s="534"/>
      <c r="Z18" s="534">
        <v>1120</v>
      </c>
      <c r="AA18" s="534">
        <v>649</v>
      </c>
      <c r="AB18" s="534">
        <v>471</v>
      </c>
    </row>
    <row r="19" spans="1:28" x14ac:dyDescent="0.2">
      <c r="A19" s="188">
        <v>20</v>
      </c>
      <c r="B19" s="524">
        <f t="shared" si="0"/>
        <v>365</v>
      </c>
      <c r="C19" s="524">
        <f t="shared" si="0"/>
        <v>228</v>
      </c>
      <c r="D19" s="524">
        <f t="shared" si="1"/>
        <v>137</v>
      </c>
      <c r="E19" s="524"/>
      <c r="F19" s="534">
        <v>1</v>
      </c>
      <c r="G19" s="534">
        <v>1</v>
      </c>
      <c r="H19" s="534">
        <v>0</v>
      </c>
      <c r="I19" s="534"/>
      <c r="J19" s="534">
        <v>0</v>
      </c>
      <c r="K19" s="534">
        <v>0</v>
      </c>
      <c r="L19" s="534">
        <v>0</v>
      </c>
      <c r="M19" s="534"/>
      <c r="N19" s="534">
        <v>3</v>
      </c>
      <c r="O19" s="534">
        <v>3</v>
      </c>
      <c r="P19" s="534">
        <v>0</v>
      </c>
      <c r="Q19" s="534"/>
      <c r="R19" s="534">
        <v>23</v>
      </c>
      <c r="S19" s="534">
        <v>10</v>
      </c>
      <c r="T19" s="534">
        <v>13</v>
      </c>
      <c r="U19" s="534"/>
      <c r="V19" s="534">
        <v>69</v>
      </c>
      <c r="W19" s="534">
        <v>42</v>
      </c>
      <c r="X19" s="534">
        <v>27</v>
      </c>
      <c r="Y19" s="534"/>
      <c r="Z19" s="534">
        <v>269</v>
      </c>
      <c r="AA19" s="534">
        <v>172</v>
      </c>
      <c r="AB19" s="534">
        <v>97</v>
      </c>
    </row>
    <row r="20" spans="1:28" x14ac:dyDescent="0.2">
      <c r="A20" s="188">
        <v>21</v>
      </c>
      <c r="B20" s="524">
        <f t="shared" si="0"/>
        <v>88</v>
      </c>
      <c r="C20" s="524">
        <f t="shared" si="0"/>
        <v>49</v>
      </c>
      <c r="D20" s="524">
        <f t="shared" si="1"/>
        <v>39</v>
      </c>
      <c r="E20" s="524"/>
      <c r="F20" s="534">
        <v>0</v>
      </c>
      <c r="G20" s="534">
        <v>0</v>
      </c>
      <c r="H20" s="534">
        <v>0</v>
      </c>
      <c r="I20" s="534"/>
      <c r="J20" s="534">
        <v>0</v>
      </c>
      <c r="K20" s="534">
        <v>0</v>
      </c>
      <c r="L20" s="534">
        <v>0</v>
      </c>
      <c r="M20" s="534"/>
      <c r="N20" s="534">
        <v>0</v>
      </c>
      <c r="O20" s="534">
        <v>0</v>
      </c>
      <c r="P20" s="534">
        <v>0</v>
      </c>
      <c r="Q20" s="534"/>
      <c r="R20" s="534">
        <v>7</v>
      </c>
      <c r="S20" s="534">
        <v>4</v>
      </c>
      <c r="T20" s="534">
        <v>3</v>
      </c>
      <c r="U20" s="534"/>
      <c r="V20" s="534">
        <v>14</v>
      </c>
      <c r="W20" s="534">
        <v>6</v>
      </c>
      <c r="X20" s="534">
        <v>8</v>
      </c>
      <c r="Y20" s="534"/>
      <c r="Z20" s="534">
        <v>67</v>
      </c>
      <c r="AA20" s="534">
        <v>39</v>
      </c>
      <c r="AB20" s="534">
        <v>28</v>
      </c>
    </row>
    <row r="21" spans="1:28" x14ac:dyDescent="0.2">
      <c r="A21" s="188">
        <v>22</v>
      </c>
      <c r="B21" s="524">
        <f t="shared" si="0"/>
        <v>29</v>
      </c>
      <c r="C21" s="524">
        <f t="shared" si="0"/>
        <v>18</v>
      </c>
      <c r="D21" s="524">
        <f t="shared" si="1"/>
        <v>11</v>
      </c>
      <c r="E21" s="538"/>
      <c r="F21" s="522">
        <v>0</v>
      </c>
      <c r="G21" s="522">
        <v>0</v>
      </c>
      <c r="H21" s="522">
        <v>0</v>
      </c>
      <c r="I21" s="541"/>
      <c r="J21" s="522">
        <v>0</v>
      </c>
      <c r="K21" s="522">
        <v>0</v>
      </c>
      <c r="L21" s="522">
        <v>0</v>
      </c>
      <c r="M21" s="541"/>
      <c r="N21" s="522">
        <v>0</v>
      </c>
      <c r="O21" s="522">
        <v>0</v>
      </c>
      <c r="P21" s="522">
        <v>0</v>
      </c>
      <c r="Q21" s="541"/>
      <c r="R21" s="522">
        <v>6</v>
      </c>
      <c r="S21" s="522">
        <v>3</v>
      </c>
      <c r="T21" s="522">
        <v>3</v>
      </c>
      <c r="U21" s="541"/>
      <c r="V21" s="522">
        <v>3</v>
      </c>
      <c r="W21" s="522">
        <v>3</v>
      </c>
      <c r="X21" s="522">
        <v>0</v>
      </c>
      <c r="Y21" s="541"/>
      <c r="Z21" s="522">
        <v>20</v>
      </c>
      <c r="AA21" s="522">
        <v>12</v>
      </c>
      <c r="AB21" s="522">
        <v>8</v>
      </c>
    </row>
    <row r="22" spans="1:28" x14ac:dyDescent="0.2">
      <c r="A22" s="188">
        <v>23</v>
      </c>
      <c r="B22" s="524">
        <f t="shared" si="0"/>
        <v>14</v>
      </c>
      <c r="C22" s="524">
        <f t="shared" si="0"/>
        <v>3</v>
      </c>
      <c r="D22" s="524">
        <f t="shared" si="1"/>
        <v>11</v>
      </c>
      <c r="E22" s="524"/>
      <c r="F22" s="534">
        <v>0</v>
      </c>
      <c r="G22" s="534">
        <v>0</v>
      </c>
      <c r="H22" s="534">
        <v>0</v>
      </c>
      <c r="I22" s="534"/>
      <c r="J22" s="534">
        <v>0</v>
      </c>
      <c r="K22" s="534">
        <v>0</v>
      </c>
      <c r="L22" s="534">
        <v>0</v>
      </c>
      <c r="M22" s="534"/>
      <c r="N22" s="534">
        <v>0</v>
      </c>
      <c r="O22" s="534">
        <v>0</v>
      </c>
      <c r="P22" s="534">
        <v>0</v>
      </c>
      <c r="Q22" s="534"/>
      <c r="R22" s="534">
        <v>3</v>
      </c>
      <c r="S22" s="534">
        <v>0</v>
      </c>
      <c r="T22" s="534">
        <v>3</v>
      </c>
      <c r="U22" s="534"/>
      <c r="V22" s="534">
        <v>2</v>
      </c>
      <c r="W22" s="534">
        <v>1</v>
      </c>
      <c r="X22" s="534">
        <v>1</v>
      </c>
      <c r="Y22" s="534"/>
      <c r="Z22" s="534">
        <v>9</v>
      </c>
      <c r="AA22" s="534">
        <v>2</v>
      </c>
      <c r="AB22" s="534">
        <v>7</v>
      </c>
    </row>
    <row r="23" spans="1:28" x14ac:dyDescent="0.2">
      <c r="A23" s="188">
        <v>24</v>
      </c>
      <c r="B23" s="524">
        <f t="shared" si="0"/>
        <v>13</v>
      </c>
      <c r="C23" s="524">
        <f t="shared" si="0"/>
        <v>9</v>
      </c>
      <c r="D23" s="524">
        <f t="shared" si="1"/>
        <v>4</v>
      </c>
      <c r="E23" s="524"/>
      <c r="F23" s="534">
        <v>0</v>
      </c>
      <c r="G23" s="534">
        <v>0</v>
      </c>
      <c r="H23" s="534">
        <v>0</v>
      </c>
      <c r="I23" s="534"/>
      <c r="J23" s="534">
        <v>1</v>
      </c>
      <c r="K23" s="534">
        <v>0</v>
      </c>
      <c r="L23" s="534">
        <v>1</v>
      </c>
      <c r="M23" s="534"/>
      <c r="N23" s="534">
        <v>0</v>
      </c>
      <c r="O23" s="534">
        <v>0</v>
      </c>
      <c r="P23" s="534">
        <v>0</v>
      </c>
      <c r="Q23" s="534"/>
      <c r="R23" s="534">
        <v>4</v>
      </c>
      <c r="S23" s="534">
        <v>3</v>
      </c>
      <c r="T23" s="534">
        <v>1</v>
      </c>
      <c r="U23" s="534"/>
      <c r="V23" s="534">
        <v>0</v>
      </c>
      <c r="W23" s="534">
        <v>0</v>
      </c>
      <c r="X23" s="534">
        <v>0</v>
      </c>
      <c r="Y23" s="534"/>
      <c r="Z23" s="534">
        <v>8</v>
      </c>
      <c r="AA23" s="534">
        <v>6</v>
      </c>
      <c r="AB23" s="534">
        <v>2</v>
      </c>
    </row>
    <row r="24" spans="1:28" x14ac:dyDescent="0.2">
      <c r="A24" s="165" t="s">
        <v>236</v>
      </c>
      <c r="B24" s="524">
        <f t="shared" si="0"/>
        <v>35</v>
      </c>
      <c r="C24" s="524">
        <f t="shared" si="0"/>
        <v>9</v>
      </c>
      <c r="D24" s="524">
        <f t="shared" si="1"/>
        <v>26</v>
      </c>
      <c r="E24" s="524"/>
      <c r="F24" s="534">
        <v>3</v>
      </c>
      <c r="G24" s="534">
        <v>0</v>
      </c>
      <c r="H24" s="534">
        <v>3</v>
      </c>
      <c r="I24" s="534"/>
      <c r="J24" s="534">
        <v>0</v>
      </c>
      <c r="K24" s="534">
        <v>0</v>
      </c>
      <c r="L24" s="534">
        <v>0</v>
      </c>
      <c r="M24" s="534"/>
      <c r="N24" s="534">
        <v>1</v>
      </c>
      <c r="O24" s="534">
        <v>0</v>
      </c>
      <c r="P24" s="534">
        <v>1</v>
      </c>
      <c r="Q24" s="534"/>
      <c r="R24" s="534">
        <v>13</v>
      </c>
      <c r="S24" s="534">
        <v>4</v>
      </c>
      <c r="T24" s="534">
        <v>9</v>
      </c>
      <c r="U24" s="534"/>
      <c r="V24" s="534">
        <v>3</v>
      </c>
      <c r="W24" s="534">
        <v>2</v>
      </c>
      <c r="X24" s="534">
        <v>1</v>
      </c>
      <c r="Y24" s="534"/>
      <c r="Z24" s="534">
        <v>15</v>
      </c>
      <c r="AA24" s="534">
        <v>3</v>
      </c>
      <c r="AB24" s="534">
        <v>12</v>
      </c>
    </row>
    <row r="25" spans="1:28" x14ac:dyDescent="0.2">
      <c r="A25" s="165" t="s">
        <v>237</v>
      </c>
      <c r="B25" s="524">
        <f t="shared" si="0"/>
        <v>13</v>
      </c>
      <c r="C25" s="524">
        <f t="shared" si="0"/>
        <v>4</v>
      </c>
      <c r="D25" s="524">
        <f t="shared" si="1"/>
        <v>9</v>
      </c>
      <c r="E25" s="524"/>
      <c r="F25" s="534">
        <v>0</v>
      </c>
      <c r="G25" s="534">
        <v>0</v>
      </c>
      <c r="H25" s="534">
        <v>0</v>
      </c>
      <c r="I25" s="534"/>
      <c r="J25" s="534">
        <v>1</v>
      </c>
      <c r="K25" s="534">
        <v>0</v>
      </c>
      <c r="L25" s="534">
        <v>1</v>
      </c>
      <c r="M25" s="534"/>
      <c r="N25" s="534">
        <v>1</v>
      </c>
      <c r="O25" s="534">
        <v>1</v>
      </c>
      <c r="P25" s="534">
        <v>0</v>
      </c>
      <c r="Q25" s="534"/>
      <c r="R25" s="534">
        <v>7</v>
      </c>
      <c r="S25" s="534">
        <v>3</v>
      </c>
      <c r="T25" s="534">
        <v>4</v>
      </c>
      <c r="U25" s="534"/>
      <c r="V25" s="534">
        <v>0</v>
      </c>
      <c r="W25" s="534">
        <v>0</v>
      </c>
      <c r="X25" s="534">
        <v>0</v>
      </c>
      <c r="Y25" s="534"/>
      <c r="Z25" s="534">
        <v>4</v>
      </c>
      <c r="AA25" s="534">
        <v>0</v>
      </c>
      <c r="AB25" s="534">
        <v>4</v>
      </c>
    </row>
    <row r="26" spans="1:28" x14ac:dyDescent="0.2">
      <c r="A26" s="165" t="s">
        <v>238</v>
      </c>
      <c r="B26" s="524">
        <f t="shared" si="0"/>
        <v>17</v>
      </c>
      <c r="C26" s="524">
        <f t="shared" si="0"/>
        <v>1</v>
      </c>
      <c r="D26" s="524">
        <f t="shared" si="1"/>
        <v>16</v>
      </c>
      <c r="E26" s="524"/>
      <c r="F26" s="534">
        <v>2</v>
      </c>
      <c r="G26" s="534">
        <v>0</v>
      </c>
      <c r="H26" s="534">
        <v>2</v>
      </c>
      <c r="I26" s="534"/>
      <c r="J26" s="534">
        <v>0</v>
      </c>
      <c r="K26" s="534">
        <v>0</v>
      </c>
      <c r="L26" s="534">
        <v>0</v>
      </c>
      <c r="M26" s="534"/>
      <c r="N26" s="534">
        <v>1</v>
      </c>
      <c r="O26" s="534">
        <v>0</v>
      </c>
      <c r="P26" s="534">
        <v>1</v>
      </c>
      <c r="Q26" s="534"/>
      <c r="R26" s="534">
        <v>9</v>
      </c>
      <c r="S26" s="534">
        <v>1</v>
      </c>
      <c r="T26" s="534">
        <v>8</v>
      </c>
      <c r="U26" s="534"/>
      <c r="V26" s="534">
        <v>1</v>
      </c>
      <c r="W26" s="534">
        <v>0</v>
      </c>
      <c r="X26" s="534">
        <v>1</v>
      </c>
      <c r="Y26" s="534"/>
      <c r="Z26" s="534">
        <v>4</v>
      </c>
      <c r="AA26" s="534">
        <v>0</v>
      </c>
      <c r="AB26" s="534">
        <v>4</v>
      </c>
    </row>
    <row r="27" spans="1:28" x14ac:dyDescent="0.2">
      <c r="A27" s="165" t="s">
        <v>239</v>
      </c>
      <c r="B27" s="524">
        <f t="shared" si="0"/>
        <v>6</v>
      </c>
      <c r="C27" s="524">
        <f t="shared" si="0"/>
        <v>1</v>
      </c>
      <c r="D27" s="524">
        <f t="shared" si="1"/>
        <v>5</v>
      </c>
      <c r="E27" s="524"/>
      <c r="F27" s="534">
        <v>1</v>
      </c>
      <c r="G27" s="534">
        <v>0</v>
      </c>
      <c r="H27" s="534">
        <v>1</v>
      </c>
      <c r="I27" s="534"/>
      <c r="J27" s="534">
        <v>0</v>
      </c>
      <c r="K27" s="534">
        <v>0</v>
      </c>
      <c r="L27" s="534">
        <v>0</v>
      </c>
      <c r="M27" s="534"/>
      <c r="N27" s="534">
        <v>1</v>
      </c>
      <c r="O27" s="534">
        <v>0</v>
      </c>
      <c r="P27" s="534">
        <v>1</v>
      </c>
      <c r="Q27" s="534"/>
      <c r="R27" s="534">
        <v>4</v>
      </c>
      <c r="S27" s="534">
        <v>1</v>
      </c>
      <c r="T27" s="534">
        <v>3</v>
      </c>
      <c r="U27" s="534"/>
      <c r="V27" s="534">
        <v>0</v>
      </c>
      <c r="W27" s="534">
        <v>0</v>
      </c>
      <c r="X27" s="534">
        <v>0</v>
      </c>
      <c r="Y27" s="534"/>
      <c r="Z27" s="534">
        <v>0</v>
      </c>
      <c r="AA27" s="534">
        <v>0</v>
      </c>
      <c r="AB27" s="534">
        <v>0</v>
      </c>
    </row>
    <row r="28" spans="1:28" x14ac:dyDescent="0.2">
      <c r="A28" s="165" t="s">
        <v>240</v>
      </c>
      <c r="B28" s="524">
        <f t="shared" si="0"/>
        <v>5</v>
      </c>
      <c r="C28" s="524">
        <f t="shared" si="0"/>
        <v>3</v>
      </c>
      <c r="D28" s="524">
        <f t="shared" si="1"/>
        <v>2</v>
      </c>
      <c r="E28" s="524"/>
      <c r="F28" s="534">
        <v>1</v>
      </c>
      <c r="G28" s="534">
        <v>1</v>
      </c>
      <c r="H28" s="534">
        <v>0</v>
      </c>
      <c r="I28" s="534"/>
      <c r="J28" s="534">
        <v>0</v>
      </c>
      <c r="K28" s="534">
        <v>0</v>
      </c>
      <c r="L28" s="534">
        <v>0</v>
      </c>
      <c r="M28" s="534"/>
      <c r="N28" s="534">
        <v>0</v>
      </c>
      <c r="O28" s="534">
        <v>0</v>
      </c>
      <c r="P28" s="534">
        <v>0</v>
      </c>
      <c r="Q28" s="534"/>
      <c r="R28" s="534">
        <v>2</v>
      </c>
      <c r="S28" s="534">
        <v>1</v>
      </c>
      <c r="T28" s="534">
        <v>1</v>
      </c>
      <c r="U28" s="534"/>
      <c r="V28" s="534">
        <v>1</v>
      </c>
      <c r="W28" s="534">
        <v>0</v>
      </c>
      <c r="X28" s="534">
        <v>1</v>
      </c>
      <c r="Y28" s="534"/>
      <c r="Z28" s="534">
        <v>1</v>
      </c>
      <c r="AA28" s="534">
        <v>1</v>
      </c>
      <c r="AB28" s="534">
        <v>0</v>
      </c>
    </row>
    <row r="29" spans="1:28" ht="13.5" thickBot="1" x14ac:dyDescent="0.25">
      <c r="A29" s="166" t="s">
        <v>241</v>
      </c>
      <c r="B29" s="520">
        <f t="shared" si="0"/>
        <v>10</v>
      </c>
      <c r="C29" s="520">
        <f t="shared" si="0"/>
        <v>4</v>
      </c>
      <c r="D29" s="520">
        <f t="shared" si="1"/>
        <v>6</v>
      </c>
      <c r="E29" s="520"/>
      <c r="F29" s="535">
        <v>3</v>
      </c>
      <c r="G29" s="535">
        <v>2</v>
      </c>
      <c r="H29" s="535">
        <v>1</v>
      </c>
      <c r="I29" s="535"/>
      <c r="J29" s="535">
        <v>0</v>
      </c>
      <c r="K29" s="535">
        <v>0</v>
      </c>
      <c r="L29" s="535">
        <v>0</v>
      </c>
      <c r="M29" s="535"/>
      <c r="N29" s="535">
        <v>2</v>
      </c>
      <c r="O29" s="535">
        <v>0</v>
      </c>
      <c r="P29" s="535">
        <v>2</v>
      </c>
      <c r="Q29" s="535"/>
      <c r="R29" s="535">
        <v>3</v>
      </c>
      <c r="S29" s="535">
        <v>1</v>
      </c>
      <c r="T29" s="535">
        <v>2</v>
      </c>
      <c r="U29" s="535"/>
      <c r="V29" s="535">
        <v>0</v>
      </c>
      <c r="W29" s="535">
        <v>0</v>
      </c>
      <c r="X29" s="535">
        <v>0</v>
      </c>
      <c r="Y29" s="535"/>
      <c r="Z29" s="535">
        <v>2</v>
      </c>
      <c r="AA29" s="535">
        <v>1</v>
      </c>
      <c r="AB29" s="535">
        <v>1</v>
      </c>
    </row>
    <row r="30" spans="1:28" ht="15" customHeight="1" x14ac:dyDescent="0.2">
      <c r="A30" s="802" t="s">
        <v>491</v>
      </c>
      <c r="B30" s="802"/>
      <c r="C30" s="802"/>
      <c r="D30" s="802"/>
      <c r="E30" s="802"/>
      <c r="F30" s="802"/>
      <c r="G30" s="802"/>
      <c r="H30" s="802"/>
      <c r="I30" s="802"/>
      <c r="J30" s="802"/>
      <c r="K30" s="802"/>
      <c r="L30" s="802"/>
      <c r="M30" s="802"/>
      <c r="N30" s="802"/>
      <c r="O30" s="802"/>
      <c r="P30" s="802"/>
      <c r="Q30" s="802"/>
      <c r="R30" s="802"/>
      <c r="S30" s="802"/>
      <c r="T30" s="802"/>
      <c r="U30" s="802"/>
      <c r="V30" s="802"/>
      <c r="W30" s="802"/>
      <c r="X30" s="802"/>
      <c r="Y30" s="802"/>
      <c r="Z30" s="802"/>
      <c r="AA30" s="802"/>
      <c r="AB30" s="802"/>
    </row>
    <row r="31" spans="1:28" ht="15" customHeight="1" x14ac:dyDescent="0.2">
      <c r="A31" s="803"/>
      <c r="B31" s="803"/>
      <c r="C31" s="803"/>
      <c r="D31" s="803"/>
      <c r="E31" s="803"/>
      <c r="F31" s="803"/>
      <c r="G31" s="803"/>
      <c r="H31" s="803"/>
      <c r="I31" s="803"/>
      <c r="J31" s="803"/>
      <c r="K31" s="803"/>
      <c r="L31" s="803"/>
      <c r="M31" s="803"/>
      <c r="N31" s="803"/>
      <c r="O31" s="803"/>
      <c r="P31" s="803"/>
      <c r="Q31" s="803"/>
      <c r="R31" s="803"/>
      <c r="S31" s="803"/>
      <c r="T31" s="803"/>
      <c r="U31" s="803"/>
      <c r="V31" s="803"/>
      <c r="W31" s="803"/>
      <c r="X31" s="803"/>
      <c r="Y31" s="803"/>
      <c r="Z31" s="803"/>
      <c r="AA31" s="803"/>
      <c r="AB31" s="803"/>
    </row>
    <row r="32" spans="1:28" ht="15" customHeight="1" x14ac:dyDescent="0.2">
      <c r="A32" s="35" t="s">
        <v>24</v>
      </c>
      <c r="B32" s="542"/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  <c r="O32" s="542"/>
      <c r="P32" s="542"/>
      <c r="Q32" s="542"/>
      <c r="R32" s="542"/>
      <c r="S32" s="542"/>
      <c r="T32" s="542"/>
      <c r="U32" s="542"/>
      <c r="V32" s="542"/>
      <c r="W32" s="542"/>
      <c r="X32" s="542"/>
      <c r="Y32" s="542"/>
      <c r="Z32" s="542"/>
      <c r="AA32" s="542"/>
      <c r="AB32" s="542"/>
    </row>
  </sheetData>
  <mergeCells count="14">
    <mergeCell ref="A30:AB31"/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583" priority="1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87" fitToHeight="0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30"/>
  <sheetViews>
    <sheetView showGridLines="0" zoomScaleNormal="100" zoomScaleSheetLayoutView="100" workbookViewId="0">
      <selection activeCell="J18" sqref="J18"/>
    </sheetView>
  </sheetViews>
  <sheetFormatPr baseColWidth="10" defaultColWidth="11" defaultRowHeight="12.75" x14ac:dyDescent="0.2"/>
  <cols>
    <col min="1" max="1" width="10.125" style="168" customWidth="1"/>
    <col min="2" max="4" width="6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912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SUM(B10:B29)</f>
        <v>101390</v>
      </c>
      <c r="C9" s="554">
        <f>SUM(C10:C29)</f>
        <v>50536</v>
      </c>
      <c r="D9" s="554">
        <f>SUM(D10:D29)</f>
        <v>50854</v>
      </c>
      <c r="E9" s="554"/>
      <c r="F9" s="554">
        <f>SUM(F10:F29)</f>
        <v>17802</v>
      </c>
      <c r="G9" s="554">
        <f>SUM(G10:G29)</f>
        <v>9083</v>
      </c>
      <c r="H9" s="554">
        <f>SUM(H10:H29)</f>
        <v>8719</v>
      </c>
      <c r="I9" s="554"/>
      <c r="J9" s="554">
        <f>SUM(J10:J29)</f>
        <v>17888</v>
      </c>
      <c r="K9" s="554">
        <f>SUM(K10:K29)</f>
        <v>9158</v>
      </c>
      <c r="L9" s="554">
        <f>SUM(L10:L29)</f>
        <v>8730</v>
      </c>
      <c r="M9" s="554"/>
      <c r="N9" s="554">
        <f>SUM(N10:N29)</f>
        <v>16336</v>
      </c>
      <c r="O9" s="554">
        <f>SUM(O10:O29)</f>
        <v>8252</v>
      </c>
      <c r="P9" s="554">
        <f>SUM(P10:P29)</f>
        <v>8084</v>
      </c>
      <c r="Q9" s="554"/>
      <c r="R9" s="554">
        <f>SUM(R10:R29)</f>
        <v>18748</v>
      </c>
      <c r="S9" s="554">
        <f>SUM(S10:S29)</f>
        <v>9212</v>
      </c>
      <c r="T9" s="554">
        <f>SUM(T10:T29)</f>
        <v>9536</v>
      </c>
      <c r="U9" s="554"/>
      <c r="V9" s="554">
        <f>SUM(V10:V29)</f>
        <v>16425</v>
      </c>
      <c r="W9" s="554">
        <f>SUM(W10:W29)</f>
        <v>8061</v>
      </c>
      <c r="X9" s="554">
        <f>SUM(X10:X29)</f>
        <v>8364</v>
      </c>
      <c r="Y9" s="554"/>
      <c r="Z9" s="554">
        <f>SUM(Z10:Z29)</f>
        <v>14191</v>
      </c>
      <c r="AA9" s="554">
        <f>SUM(AA10:AA29)</f>
        <v>6770</v>
      </c>
      <c r="AB9" s="554">
        <f>SUM(AB10:AB29)</f>
        <v>7421</v>
      </c>
    </row>
    <row r="10" spans="1:29" x14ac:dyDescent="0.2">
      <c r="A10" s="188">
        <v>11</v>
      </c>
      <c r="B10" s="524">
        <f t="shared" ref="B10:C29" si="0">+F10+J10+N10+R10+V10+Z10</f>
        <v>41</v>
      </c>
      <c r="C10" s="524">
        <f t="shared" si="0"/>
        <v>16</v>
      </c>
      <c r="D10" s="524">
        <f t="shared" ref="D10:D29" si="1">+B10-C10</f>
        <v>25</v>
      </c>
      <c r="E10" s="516"/>
      <c r="F10" s="522">
        <v>41</v>
      </c>
      <c r="G10" s="522">
        <v>16</v>
      </c>
      <c r="H10" s="522">
        <v>25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11135</v>
      </c>
      <c r="C11" s="524">
        <f t="shared" si="0"/>
        <v>5532</v>
      </c>
      <c r="D11" s="524">
        <f t="shared" si="1"/>
        <v>5603</v>
      </c>
      <c r="E11" s="538"/>
      <c r="F11" s="541">
        <v>11080</v>
      </c>
      <c r="G11" s="541">
        <v>5509</v>
      </c>
      <c r="H11" s="541">
        <v>5571</v>
      </c>
      <c r="I11" s="541"/>
      <c r="J11" s="541">
        <v>55</v>
      </c>
      <c r="K11" s="541">
        <v>23</v>
      </c>
      <c r="L11" s="541">
        <v>32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16241</v>
      </c>
      <c r="C12" s="524">
        <f t="shared" si="0"/>
        <v>8226</v>
      </c>
      <c r="D12" s="524">
        <f t="shared" si="1"/>
        <v>8015</v>
      </c>
      <c r="E12" s="538"/>
      <c r="F12" s="522">
        <v>5525</v>
      </c>
      <c r="G12" s="522">
        <v>2890</v>
      </c>
      <c r="H12" s="522">
        <v>2635</v>
      </c>
      <c r="I12" s="541"/>
      <c r="J12" s="522">
        <v>10653</v>
      </c>
      <c r="K12" s="522">
        <v>5307</v>
      </c>
      <c r="L12" s="522">
        <v>5346</v>
      </c>
      <c r="M12" s="541"/>
      <c r="N12" s="522">
        <v>63</v>
      </c>
      <c r="O12" s="522">
        <v>29</v>
      </c>
      <c r="P12" s="522">
        <v>34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16255</v>
      </c>
      <c r="C13" s="524">
        <f t="shared" si="0"/>
        <v>8091</v>
      </c>
      <c r="D13" s="524">
        <f t="shared" si="1"/>
        <v>8164</v>
      </c>
      <c r="E13" s="537"/>
      <c r="F13" s="522">
        <v>938</v>
      </c>
      <c r="G13" s="522">
        <v>546</v>
      </c>
      <c r="H13" s="522">
        <v>392</v>
      </c>
      <c r="I13" s="522"/>
      <c r="J13" s="522">
        <v>5711</v>
      </c>
      <c r="K13" s="522">
        <v>2915</v>
      </c>
      <c r="L13" s="522">
        <v>2796</v>
      </c>
      <c r="M13" s="522"/>
      <c r="N13" s="522">
        <v>9555</v>
      </c>
      <c r="O13" s="522">
        <v>4611</v>
      </c>
      <c r="P13" s="522">
        <v>4944</v>
      </c>
      <c r="Q13" s="522"/>
      <c r="R13" s="522">
        <v>51</v>
      </c>
      <c r="S13" s="522">
        <v>19</v>
      </c>
      <c r="T13" s="522">
        <v>32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17587</v>
      </c>
      <c r="C14" s="524">
        <f t="shared" si="0"/>
        <v>8715</v>
      </c>
      <c r="D14" s="524">
        <f t="shared" si="1"/>
        <v>8872</v>
      </c>
      <c r="E14" s="538"/>
      <c r="F14" s="541">
        <v>176</v>
      </c>
      <c r="G14" s="541">
        <v>100</v>
      </c>
      <c r="H14" s="541">
        <v>76</v>
      </c>
      <c r="I14" s="541"/>
      <c r="J14" s="541">
        <v>1165</v>
      </c>
      <c r="K14" s="541">
        <v>724</v>
      </c>
      <c r="L14" s="541">
        <v>441</v>
      </c>
      <c r="M14" s="541"/>
      <c r="N14" s="541">
        <v>5171</v>
      </c>
      <c r="O14" s="541">
        <v>2626</v>
      </c>
      <c r="P14" s="541">
        <v>2545</v>
      </c>
      <c r="Q14" s="541"/>
      <c r="R14" s="541">
        <v>11031</v>
      </c>
      <c r="S14" s="541">
        <v>5246</v>
      </c>
      <c r="T14" s="541">
        <v>5785</v>
      </c>
      <c r="U14" s="541"/>
      <c r="V14" s="541">
        <v>44</v>
      </c>
      <c r="W14" s="541">
        <v>19</v>
      </c>
      <c r="X14" s="541">
        <v>25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16954</v>
      </c>
      <c r="C15" s="524">
        <f t="shared" si="0"/>
        <v>8309</v>
      </c>
      <c r="D15" s="524">
        <f t="shared" si="1"/>
        <v>8645</v>
      </c>
      <c r="E15" s="538"/>
      <c r="F15" s="541">
        <v>24</v>
      </c>
      <c r="G15" s="541">
        <v>14</v>
      </c>
      <c r="H15" s="541">
        <v>10</v>
      </c>
      <c r="I15" s="541"/>
      <c r="J15" s="541">
        <v>256</v>
      </c>
      <c r="K15" s="541">
        <v>161</v>
      </c>
      <c r="L15" s="541">
        <v>95</v>
      </c>
      <c r="M15" s="541"/>
      <c r="N15" s="541">
        <v>1177</v>
      </c>
      <c r="O15" s="541">
        <v>725</v>
      </c>
      <c r="P15" s="541">
        <v>452</v>
      </c>
      <c r="Q15" s="541"/>
      <c r="R15" s="541">
        <v>5880</v>
      </c>
      <c r="S15" s="541">
        <v>2907</v>
      </c>
      <c r="T15" s="541">
        <v>2973</v>
      </c>
      <c r="U15" s="541"/>
      <c r="V15" s="541">
        <v>9578</v>
      </c>
      <c r="W15" s="541">
        <v>4491</v>
      </c>
      <c r="X15" s="541">
        <v>5087</v>
      </c>
      <c r="Y15" s="541"/>
      <c r="Z15" s="541">
        <v>39</v>
      </c>
      <c r="AA15" s="541">
        <v>11</v>
      </c>
      <c r="AB15" s="541">
        <v>28</v>
      </c>
    </row>
    <row r="16" spans="1:29" x14ac:dyDescent="0.2">
      <c r="A16" s="188">
        <v>17</v>
      </c>
      <c r="B16" s="524">
        <f t="shared" si="0"/>
        <v>14996</v>
      </c>
      <c r="C16" s="524">
        <f t="shared" si="0"/>
        <v>7256</v>
      </c>
      <c r="D16" s="524">
        <f t="shared" si="1"/>
        <v>7740</v>
      </c>
      <c r="E16" s="524"/>
      <c r="F16" s="522">
        <v>3</v>
      </c>
      <c r="G16" s="522">
        <v>1</v>
      </c>
      <c r="H16" s="522">
        <v>2</v>
      </c>
      <c r="I16" s="534"/>
      <c r="J16" s="522">
        <v>39</v>
      </c>
      <c r="K16" s="522">
        <v>24</v>
      </c>
      <c r="L16" s="522">
        <v>15</v>
      </c>
      <c r="M16" s="534"/>
      <c r="N16" s="522">
        <v>300</v>
      </c>
      <c r="O16" s="522">
        <v>219</v>
      </c>
      <c r="P16" s="522">
        <v>81</v>
      </c>
      <c r="Q16" s="534"/>
      <c r="R16" s="522">
        <v>1323</v>
      </c>
      <c r="S16" s="522">
        <v>790</v>
      </c>
      <c r="T16" s="522">
        <v>533</v>
      </c>
      <c r="U16" s="534"/>
      <c r="V16" s="522">
        <v>5085</v>
      </c>
      <c r="W16" s="522">
        <v>2540</v>
      </c>
      <c r="X16" s="522">
        <v>2545</v>
      </c>
      <c r="Y16" s="534"/>
      <c r="Z16" s="522">
        <v>8246</v>
      </c>
      <c r="AA16" s="522">
        <v>3682</v>
      </c>
      <c r="AB16" s="522">
        <v>4564</v>
      </c>
    </row>
    <row r="17" spans="1:28" x14ac:dyDescent="0.2">
      <c r="A17" s="188">
        <v>18</v>
      </c>
      <c r="B17" s="524">
        <f t="shared" si="0"/>
        <v>6115</v>
      </c>
      <c r="C17" s="524">
        <f t="shared" si="0"/>
        <v>3202</v>
      </c>
      <c r="D17" s="524">
        <f t="shared" si="1"/>
        <v>2913</v>
      </c>
      <c r="E17" s="524"/>
      <c r="F17" s="534">
        <v>4</v>
      </c>
      <c r="G17" s="534">
        <v>3</v>
      </c>
      <c r="H17" s="534">
        <v>1</v>
      </c>
      <c r="I17" s="534"/>
      <c r="J17" s="534">
        <v>5</v>
      </c>
      <c r="K17" s="534">
        <v>2</v>
      </c>
      <c r="L17" s="534">
        <v>3</v>
      </c>
      <c r="M17" s="534"/>
      <c r="N17" s="534">
        <v>52</v>
      </c>
      <c r="O17" s="534">
        <v>34</v>
      </c>
      <c r="P17" s="534">
        <v>18</v>
      </c>
      <c r="Q17" s="534"/>
      <c r="R17" s="534">
        <v>302</v>
      </c>
      <c r="S17" s="534">
        <v>174</v>
      </c>
      <c r="T17" s="534">
        <v>128</v>
      </c>
      <c r="U17" s="534"/>
      <c r="V17" s="534">
        <v>1322</v>
      </c>
      <c r="W17" s="534">
        <v>764</v>
      </c>
      <c r="X17" s="534">
        <v>558</v>
      </c>
      <c r="Y17" s="534"/>
      <c r="Z17" s="534">
        <v>4430</v>
      </c>
      <c r="AA17" s="534">
        <v>2225</v>
      </c>
      <c r="AB17" s="534">
        <v>2205</v>
      </c>
    </row>
    <row r="18" spans="1:28" x14ac:dyDescent="0.2">
      <c r="A18" s="188">
        <v>19</v>
      </c>
      <c r="B18" s="524">
        <f t="shared" si="0"/>
        <v>1485</v>
      </c>
      <c r="C18" s="524">
        <f t="shared" si="0"/>
        <v>874</v>
      </c>
      <c r="D18" s="524">
        <f t="shared" si="1"/>
        <v>611</v>
      </c>
      <c r="E18" s="524"/>
      <c r="F18" s="534">
        <v>0</v>
      </c>
      <c r="G18" s="534">
        <v>0</v>
      </c>
      <c r="H18" s="534">
        <v>0</v>
      </c>
      <c r="I18" s="534"/>
      <c r="J18" s="534">
        <v>2</v>
      </c>
      <c r="K18" s="534">
        <v>2</v>
      </c>
      <c r="L18" s="534">
        <v>0</v>
      </c>
      <c r="M18" s="534"/>
      <c r="N18" s="534">
        <v>9</v>
      </c>
      <c r="O18" s="534">
        <v>4</v>
      </c>
      <c r="P18" s="534">
        <v>5</v>
      </c>
      <c r="Q18" s="534"/>
      <c r="R18" s="534">
        <v>80</v>
      </c>
      <c r="S18" s="534">
        <v>45</v>
      </c>
      <c r="T18" s="534">
        <v>35</v>
      </c>
      <c r="U18" s="534"/>
      <c r="V18" s="534">
        <v>308</v>
      </c>
      <c r="W18" s="534">
        <v>198</v>
      </c>
      <c r="X18" s="534">
        <v>110</v>
      </c>
      <c r="Y18" s="534"/>
      <c r="Z18" s="534">
        <v>1086</v>
      </c>
      <c r="AA18" s="534">
        <v>625</v>
      </c>
      <c r="AB18" s="534">
        <v>461</v>
      </c>
    </row>
    <row r="19" spans="1:28" x14ac:dyDescent="0.2">
      <c r="A19" s="188">
        <v>20</v>
      </c>
      <c r="B19" s="524">
        <f t="shared" si="0"/>
        <v>354</v>
      </c>
      <c r="C19" s="524">
        <f t="shared" si="0"/>
        <v>217</v>
      </c>
      <c r="D19" s="524">
        <f t="shared" si="1"/>
        <v>137</v>
      </c>
      <c r="E19" s="524"/>
      <c r="F19" s="534">
        <v>1</v>
      </c>
      <c r="G19" s="534">
        <v>1</v>
      </c>
      <c r="H19" s="534">
        <v>0</v>
      </c>
      <c r="I19" s="534"/>
      <c r="J19" s="534">
        <v>0</v>
      </c>
      <c r="K19" s="534">
        <v>0</v>
      </c>
      <c r="L19" s="534">
        <v>0</v>
      </c>
      <c r="M19" s="534"/>
      <c r="N19" s="534">
        <v>3</v>
      </c>
      <c r="O19" s="534">
        <v>3</v>
      </c>
      <c r="P19" s="534">
        <v>0</v>
      </c>
      <c r="Q19" s="534"/>
      <c r="R19" s="534">
        <v>23</v>
      </c>
      <c r="S19" s="534">
        <v>10</v>
      </c>
      <c r="T19" s="534">
        <v>13</v>
      </c>
      <c r="U19" s="534"/>
      <c r="V19" s="534">
        <v>64</v>
      </c>
      <c r="W19" s="534">
        <v>37</v>
      </c>
      <c r="X19" s="534">
        <v>27</v>
      </c>
      <c r="Y19" s="534"/>
      <c r="Z19" s="534">
        <v>263</v>
      </c>
      <c r="AA19" s="534">
        <v>166</v>
      </c>
      <c r="AB19" s="534">
        <v>97</v>
      </c>
    </row>
    <row r="20" spans="1:28" x14ac:dyDescent="0.2">
      <c r="A20" s="188">
        <v>21</v>
      </c>
      <c r="B20" s="524">
        <f t="shared" si="0"/>
        <v>85</v>
      </c>
      <c r="C20" s="524">
        <f t="shared" si="0"/>
        <v>46</v>
      </c>
      <c r="D20" s="524">
        <f t="shared" si="1"/>
        <v>39</v>
      </c>
      <c r="E20" s="524"/>
      <c r="F20" s="534">
        <v>0</v>
      </c>
      <c r="G20" s="534">
        <v>0</v>
      </c>
      <c r="H20" s="534">
        <v>0</v>
      </c>
      <c r="I20" s="534"/>
      <c r="J20" s="534">
        <v>0</v>
      </c>
      <c r="K20" s="534">
        <v>0</v>
      </c>
      <c r="L20" s="534">
        <v>0</v>
      </c>
      <c r="M20" s="534"/>
      <c r="N20" s="534">
        <v>0</v>
      </c>
      <c r="O20" s="534">
        <v>0</v>
      </c>
      <c r="P20" s="534">
        <v>0</v>
      </c>
      <c r="Q20" s="534"/>
      <c r="R20" s="534">
        <v>7</v>
      </c>
      <c r="S20" s="534">
        <v>4</v>
      </c>
      <c r="T20" s="534">
        <v>3</v>
      </c>
      <c r="U20" s="534"/>
      <c r="V20" s="534">
        <v>14</v>
      </c>
      <c r="W20" s="534">
        <v>6</v>
      </c>
      <c r="X20" s="534">
        <v>8</v>
      </c>
      <c r="Y20" s="534"/>
      <c r="Z20" s="534">
        <v>64</v>
      </c>
      <c r="AA20" s="534">
        <v>36</v>
      </c>
      <c r="AB20" s="534">
        <v>28</v>
      </c>
    </row>
    <row r="21" spans="1:28" x14ac:dyDescent="0.2">
      <c r="A21" s="188">
        <v>22</v>
      </c>
      <c r="B21" s="524">
        <f t="shared" si="0"/>
        <v>29</v>
      </c>
      <c r="C21" s="524">
        <f t="shared" si="0"/>
        <v>18</v>
      </c>
      <c r="D21" s="524">
        <f t="shared" si="1"/>
        <v>11</v>
      </c>
      <c r="E21" s="538"/>
      <c r="F21" s="522">
        <v>0</v>
      </c>
      <c r="G21" s="522">
        <v>0</v>
      </c>
      <c r="H21" s="522">
        <v>0</v>
      </c>
      <c r="I21" s="541"/>
      <c r="J21" s="522">
        <v>0</v>
      </c>
      <c r="K21" s="522">
        <v>0</v>
      </c>
      <c r="L21" s="522">
        <v>0</v>
      </c>
      <c r="M21" s="541"/>
      <c r="N21" s="522">
        <v>0</v>
      </c>
      <c r="O21" s="522">
        <v>0</v>
      </c>
      <c r="P21" s="522">
        <v>0</v>
      </c>
      <c r="Q21" s="541"/>
      <c r="R21" s="522">
        <v>6</v>
      </c>
      <c r="S21" s="522">
        <v>3</v>
      </c>
      <c r="T21" s="522">
        <v>3</v>
      </c>
      <c r="U21" s="541"/>
      <c r="V21" s="522">
        <v>3</v>
      </c>
      <c r="W21" s="522">
        <v>3</v>
      </c>
      <c r="X21" s="522">
        <v>0</v>
      </c>
      <c r="Y21" s="541"/>
      <c r="Z21" s="522">
        <v>20</v>
      </c>
      <c r="AA21" s="522">
        <v>12</v>
      </c>
      <c r="AB21" s="522">
        <v>8</v>
      </c>
    </row>
    <row r="22" spans="1:28" x14ac:dyDescent="0.2">
      <c r="A22" s="188">
        <v>23</v>
      </c>
      <c r="B22" s="524">
        <f t="shared" si="0"/>
        <v>14</v>
      </c>
      <c r="C22" s="524">
        <f t="shared" si="0"/>
        <v>3</v>
      </c>
      <c r="D22" s="524">
        <f t="shared" si="1"/>
        <v>11</v>
      </c>
      <c r="E22" s="524"/>
      <c r="F22" s="534">
        <v>0</v>
      </c>
      <c r="G22" s="534">
        <v>0</v>
      </c>
      <c r="H22" s="534">
        <v>0</v>
      </c>
      <c r="I22" s="534"/>
      <c r="J22" s="534">
        <v>0</v>
      </c>
      <c r="K22" s="534">
        <v>0</v>
      </c>
      <c r="L22" s="534">
        <v>0</v>
      </c>
      <c r="M22" s="534"/>
      <c r="N22" s="534">
        <v>0</v>
      </c>
      <c r="O22" s="534">
        <v>0</v>
      </c>
      <c r="P22" s="534">
        <v>0</v>
      </c>
      <c r="Q22" s="534"/>
      <c r="R22" s="534">
        <v>3</v>
      </c>
      <c r="S22" s="534">
        <v>0</v>
      </c>
      <c r="T22" s="534">
        <v>3</v>
      </c>
      <c r="U22" s="534"/>
      <c r="V22" s="534">
        <v>2</v>
      </c>
      <c r="W22" s="534">
        <v>1</v>
      </c>
      <c r="X22" s="534">
        <v>1</v>
      </c>
      <c r="Y22" s="534"/>
      <c r="Z22" s="534">
        <v>9</v>
      </c>
      <c r="AA22" s="534">
        <v>2</v>
      </c>
      <c r="AB22" s="534">
        <v>7</v>
      </c>
    </row>
    <row r="23" spans="1:28" x14ac:dyDescent="0.2">
      <c r="A23" s="188">
        <v>24</v>
      </c>
      <c r="B23" s="524">
        <f t="shared" si="0"/>
        <v>13</v>
      </c>
      <c r="C23" s="524">
        <f t="shared" si="0"/>
        <v>9</v>
      </c>
      <c r="D23" s="524">
        <f t="shared" si="1"/>
        <v>4</v>
      </c>
      <c r="E23" s="524"/>
      <c r="F23" s="534">
        <v>0</v>
      </c>
      <c r="G23" s="534">
        <v>0</v>
      </c>
      <c r="H23" s="534">
        <v>0</v>
      </c>
      <c r="I23" s="534"/>
      <c r="J23" s="534">
        <v>1</v>
      </c>
      <c r="K23" s="534">
        <v>0</v>
      </c>
      <c r="L23" s="534">
        <v>1</v>
      </c>
      <c r="M23" s="534"/>
      <c r="N23" s="534">
        <v>0</v>
      </c>
      <c r="O23" s="534">
        <v>0</v>
      </c>
      <c r="P23" s="534">
        <v>0</v>
      </c>
      <c r="Q23" s="534"/>
      <c r="R23" s="534">
        <v>4</v>
      </c>
      <c r="S23" s="534">
        <v>3</v>
      </c>
      <c r="T23" s="534">
        <v>1</v>
      </c>
      <c r="U23" s="534"/>
      <c r="V23" s="534">
        <v>0</v>
      </c>
      <c r="W23" s="534">
        <v>0</v>
      </c>
      <c r="X23" s="534">
        <v>0</v>
      </c>
      <c r="Y23" s="534"/>
      <c r="Z23" s="534">
        <v>8</v>
      </c>
      <c r="AA23" s="534">
        <v>6</v>
      </c>
      <c r="AB23" s="534">
        <v>2</v>
      </c>
    </row>
    <row r="24" spans="1:28" x14ac:dyDescent="0.2">
      <c r="A24" s="165" t="s">
        <v>236</v>
      </c>
      <c r="B24" s="524">
        <f t="shared" si="0"/>
        <v>35</v>
      </c>
      <c r="C24" s="524">
        <f t="shared" si="0"/>
        <v>9</v>
      </c>
      <c r="D24" s="524">
        <f t="shared" si="1"/>
        <v>26</v>
      </c>
      <c r="E24" s="524"/>
      <c r="F24" s="534">
        <v>3</v>
      </c>
      <c r="G24" s="534">
        <v>0</v>
      </c>
      <c r="H24" s="534">
        <v>3</v>
      </c>
      <c r="I24" s="534"/>
      <c r="J24" s="534">
        <v>0</v>
      </c>
      <c r="K24" s="534">
        <v>0</v>
      </c>
      <c r="L24" s="534">
        <v>0</v>
      </c>
      <c r="M24" s="534"/>
      <c r="N24" s="534">
        <v>1</v>
      </c>
      <c r="O24" s="534">
        <v>0</v>
      </c>
      <c r="P24" s="534">
        <v>1</v>
      </c>
      <c r="Q24" s="534"/>
      <c r="R24" s="534">
        <v>13</v>
      </c>
      <c r="S24" s="534">
        <v>4</v>
      </c>
      <c r="T24" s="534">
        <v>9</v>
      </c>
      <c r="U24" s="534"/>
      <c r="V24" s="534">
        <v>3</v>
      </c>
      <c r="W24" s="534">
        <v>2</v>
      </c>
      <c r="X24" s="534">
        <v>1</v>
      </c>
      <c r="Y24" s="534"/>
      <c r="Z24" s="534">
        <v>15</v>
      </c>
      <c r="AA24" s="534">
        <v>3</v>
      </c>
      <c r="AB24" s="534">
        <v>12</v>
      </c>
    </row>
    <row r="25" spans="1:28" x14ac:dyDescent="0.2">
      <c r="A25" s="165" t="s">
        <v>237</v>
      </c>
      <c r="B25" s="524">
        <f t="shared" si="0"/>
        <v>13</v>
      </c>
      <c r="C25" s="524">
        <f t="shared" si="0"/>
        <v>4</v>
      </c>
      <c r="D25" s="524">
        <f t="shared" si="1"/>
        <v>9</v>
      </c>
      <c r="E25" s="524"/>
      <c r="F25" s="534">
        <v>0</v>
      </c>
      <c r="G25" s="534">
        <v>0</v>
      </c>
      <c r="H25" s="534">
        <v>0</v>
      </c>
      <c r="I25" s="534"/>
      <c r="J25" s="534">
        <v>1</v>
      </c>
      <c r="K25" s="534">
        <v>0</v>
      </c>
      <c r="L25" s="534">
        <v>1</v>
      </c>
      <c r="M25" s="534"/>
      <c r="N25" s="534">
        <v>1</v>
      </c>
      <c r="O25" s="534">
        <v>1</v>
      </c>
      <c r="P25" s="534">
        <v>0</v>
      </c>
      <c r="Q25" s="534"/>
      <c r="R25" s="534">
        <v>7</v>
      </c>
      <c r="S25" s="534">
        <v>3</v>
      </c>
      <c r="T25" s="534">
        <v>4</v>
      </c>
      <c r="U25" s="534"/>
      <c r="V25" s="534">
        <v>0</v>
      </c>
      <c r="W25" s="534">
        <v>0</v>
      </c>
      <c r="X25" s="534">
        <v>0</v>
      </c>
      <c r="Y25" s="534"/>
      <c r="Z25" s="534">
        <v>4</v>
      </c>
      <c r="AA25" s="534">
        <v>0</v>
      </c>
      <c r="AB25" s="534">
        <v>4</v>
      </c>
    </row>
    <row r="26" spans="1:28" x14ac:dyDescent="0.2">
      <c r="A26" s="165" t="s">
        <v>238</v>
      </c>
      <c r="B26" s="524">
        <f t="shared" si="0"/>
        <v>17</v>
      </c>
      <c r="C26" s="524">
        <f t="shared" si="0"/>
        <v>1</v>
      </c>
      <c r="D26" s="524">
        <f t="shared" si="1"/>
        <v>16</v>
      </c>
      <c r="E26" s="524"/>
      <c r="F26" s="534">
        <v>2</v>
      </c>
      <c r="G26" s="534">
        <v>0</v>
      </c>
      <c r="H26" s="534">
        <v>2</v>
      </c>
      <c r="I26" s="534"/>
      <c r="J26" s="534">
        <v>0</v>
      </c>
      <c r="K26" s="534">
        <v>0</v>
      </c>
      <c r="L26" s="534">
        <v>0</v>
      </c>
      <c r="M26" s="534"/>
      <c r="N26" s="534">
        <v>1</v>
      </c>
      <c r="O26" s="534">
        <v>0</v>
      </c>
      <c r="P26" s="534">
        <v>1</v>
      </c>
      <c r="Q26" s="534"/>
      <c r="R26" s="534">
        <v>9</v>
      </c>
      <c r="S26" s="534">
        <v>1</v>
      </c>
      <c r="T26" s="534">
        <v>8</v>
      </c>
      <c r="U26" s="534"/>
      <c r="V26" s="534">
        <v>1</v>
      </c>
      <c r="W26" s="534">
        <v>0</v>
      </c>
      <c r="X26" s="534">
        <v>1</v>
      </c>
      <c r="Y26" s="534"/>
      <c r="Z26" s="534">
        <v>4</v>
      </c>
      <c r="AA26" s="534">
        <v>0</v>
      </c>
      <c r="AB26" s="534">
        <v>4</v>
      </c>
    </row>
    <row r="27" spans="1:28" x14ac:dyDescent="0.2">
      <c r="A27" s="165" t="s">
        <v>239</v>
      </c>
      <c r="B27" s="524">
        <f t="shared" si="0"/>
        <v>6</v>
      </c>
      <c r="C27" s="524">
        <f t="shared" si="0"/>
        <v>1</v>
      </c>
      <c r="D27" s="524">
        <f t="shared" si="1"/>
        <v>5</v>
      </c>
      <c r="E27" s="524"/>
      <c r="F27" s="534">
        <v>1</v>
      </c>
      <c r="G27" s="534">
        <v>0</v>
      </c>
      <c r="H27" s="534">
        <v>1</v>
      </c>
      <c r="I27" s="534"/>
      <c r="J27" s="534">
        <v>0</v>
      </c>
      <c r="K27" s="534">
        <v>0</v>
      </c>
      <c r="L27" s="534">
        <v>0</v>
      </c>
      <c r="M27" s="534"/>
      <c r="N27" s="534">
        <v>1</v>
      </c>
      <c r="O27" s="534">
        <v>0</v>
      </c>
      <c r="P27" s="534">
        <v>1</v>
      </c>
      <c r="Q27" s="534"/>
      <c r="R27" s="534">
        <v>4</v>
      </c>
      <c r="S27" s="534">
        <v>1</v>
      </c>
      <c r="T27" s="534">
        <v>3</v>
      </c>
      <c r="U27" s="534"/>
      <c r="V27" s="534">
        <v>0</v>
      </c>
      <c r="W27" s="534">
        <v>0</v>
      </c>
      <c r="X27" s="534">
        <v>0</v>
      </c>
      <c r="Y27" s="534"/>
      <c r="Z27" s="534">
        <v>0</v>
      </c>
      <c r="AA27" s="534">
        <v>0</v>
      </c>
      <c r="AB27" s="534">
        <v>0</v>
      </c>
    </row>
    <row r="28" spans="1:28" x14ac:dyDescent="0.2">
      <c r="A28" s="165" t="s">
        <v>240</v>
      </c>
      <c r="B28" s="524">
        <f t="shared" si="0"/>
        <v>5</v>
      </c>
      <c r="C28" s="524">
        <f t="shared" si="0"/>
        <v>3</v>
      </c>
      <c r="D28" s="524">
        <f t="shared" si="1"/>
        <v>2</v>
      </c>
      <c r="E28" s="524"/>
      <c r="F28" s="534">
        <v>1</v>
      </c>
      <c r="G28" s="534">
        <v>1</v>
      </c>
      <c r="H28" s="534">
        <v>0</v>
      </c>
      <c r="I28" s="534"/>
      <c r="J28" s="534">
        <v>0</v>
      </c>
      <c r="K28" s="534">
        <v>0</v>
      </c>
      <c r="L28" s="534">
        <v>0</v>
      </c>
      <c r="M28" s="534"/>
      <c r="N28" s="534">
        <v>0</v>
      </c>
      <c r="O28" s="534">
        <v>0</v>
      </c>
      <c r="P28" s="534">
        <v>0</v>
      </c>
      <c r="Q28" s="534"/>
      <c r="R28" s="534">
        <v>2</v>
      </c>
      <c r="S28" s="534">
        <v>1</v>
      </c>
      <c r="T28" s="534">
        <v>1</v>
      </c>
      <c r="U28" s="534"/>
      <c r="V28" s="534">
        <v>1</v>
      </c>
      <c r="W28" s="534">
        <v>0</v>
      </c>
      <c r="X28" s="534">
        <v>1</v>
      </c>
      <c r="Y28" s="534"/>
      <c r="Z28" s="534">
        <v>1</v>
      </c>
      <c r="AA28" s="534">
        <v>1</v>
      </c>
      <c r="AB28" s="534">
        <v>0</v>
      </c>
    </row>
    <row r="29" spans="1:28" ht="13.5" thickBot="1" x14ac:dyDescent="0.25">
      <c r="A29" s="166" t="s">
        <v>241</v>
      </c>
      <c r="B29" s="520">
        <f t="shared" si="0"/>
        <v>10</v>
      </c>
      <c r="C29" s="520">
        <f t="shared" si="0"/>
        <v>4</v>
      </c>
      <c r="D29" s="520">
        <f t="shared" si="1"/>
        <v>6</v>
      </c>
      <c r="E29" s="520"/>
      <c r="F29" s="535">
        <v>3</v>
      </c>
      <c r="G29" s="535">
        <v>2</v>
      </c>
      <c r="H29" s="535">
        <v>1</v>
      </c>
      <c r="I29" s="535"/>
      <c r="J29" s="535">
        <v>0</v>
      </c>
      <c r="K29" s="535">
        <v>0</v>
      </c>
      <c r="L29" s="535">
        <v>0</v>
      </c>
      <c r="M29" s="535"/>
      <c r="N29" s="535">
        <v>2</v>
      </c>
      <c r="O29" s="535">
        <v>0</v>
      </c>
      <c r="P29" s="535">
        <v>2</v>
      </c>
      <c r="Q29" s="535"/>
      <c r="R29" s="535">
        <v>3</v>
      </c>
      <c r="S29" s="535">
        <v>1</v>
      </c>
      <c r="T29" s="535">
        <v>2</v>
      </c>
      <c r="U29" s="535"/>
      <c r="V29" s="535">
        <v>0</v>
      </c>
      <c r="W29" s="535">
        <v>0</v>
      </c>
      <c r="X29" s="535">
        <v>0</v>
      </c>
      <c r="Y29" s="535"/>
      <c r="Z29" s="535">
        <v>2</v>
      </c>
      <c r="AA29" s="535">
        <v>1</v>
      </c>
      <c r="AB29" s="535">
        <v>1</v>
      </c>
    </row>
    <row r="30" spans="1:28" ht="15" customHeight="1" x14ac:dyDescent="0.2">
      <c r="A30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9">
    <cfRule type="cellIs" dxfId="582" priority="23" operator="equal">
      <formula>0</formula>
    </cfRule>
  </conditionalFormatting>
  <conditionalFormatting sqref="B9:I9">
    <cfRule type="cellIs" dxfId="581" priority="20" operator="equal">
      <formula>0</formula>
    </cfRule>
  </conditionalFormatting>
  <conditionalFormatting sqref="Z9:AB9">
    <cfRule type="cellIs" dxfId="580" priority="1" operator="equal">
      <formula>0</formula>
    </cfRule>
  </conditionalFormatting>
  <conditionalFormatting sqref="J9:L9">
    <cfRule type="cellIs" dxfId="579" priority="5" operator="equal">
      <formula>0</formula>
    </cfRule>
  </conditionalFormatting>
  <conditionalFormatting sqref="N9:P9">
    <cfRule type="cellIs" dxfId="578" priority="4" operator="equal">
      <formula>0</formula>
    </cfRule>
  </conditionalFormatting>
  <conditionalFormatting sqref="R9:T9">
    <cfRule type="cellIs" dxfId="577" priority="3" operator="equal">
      <formula>0</formula>
    </cfRule>
  </conditionalFormatting>
  <conditionalFormatting sqref="V9:X9">
    <cfRule type="cellIs" dxfId="576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0" fitToHeight="0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C21"/>
  <sheetViews>
    <sheetView showGridLines="0" zoomScaleNormal="100" zoomScaleSheetLayoutView="100" workbookViewId="0">
      <selection activeCell="C12" sqref="C12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25" width="1.25" style="517" customWidth="1"/>
    <col min="26" max="28" width="5.25" style="517" customWidth="1"/>
    <col min="29" max="16384" width="11" style="134"/>
  </cols>
  <sheetData>
    <row r="1" spans="1:29" ht="15" customHeight="1" x14ac:dyDescent="0.25">
      <c r="A1" s="796" t="s">
        <v>911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</row>
    <row r="2" spans="1:29" ht="15" customHeight="1" x14ac:dyDescent="0.25">
      <c r="A2" s="797" t="s">
        <v>268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353" t="s">
        <v>612</v>
      </c>
    </row>
    <row r="3" spans="1:29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</row>
    <row r="4" spans="1:29" ht="15" x14ac:dyDescent="0.25">
      <c r="A4" s="797" t="s">
        <v>257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</row>
    <row r="5" spans="1:29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</row>
    <row r="6" spans="1:29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  <c r="Y6" s="511"/>
      <c r="Z6" s="795" t="s">
        <v>602</v>
      </c>
      <c r="AA6" s="795"/>
      <c r="AB6" s="795"/>
    </row>
    <row r="7" spans="1:29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  <c r="Y7" s="514"/>
      <c r="Z7" s="513" t="s">
        <v>0</v>
      </c>
      <c r="AA7" s="513" t="s">
        <v>15</v>
      </c>
      <c r="AB7" s="513" t="s">
        <v>16</v>
      </c>
    </row>
    <row r="8" spans="1:29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</row>
    <row r="9" spans="1:29" s="555" customFormat="1" x14ac:dyDescent="0.2">
      <c r="A9" s="173" t="s">
        <v>0</v>
      </c>
      <c r="B9" s="554">
        <f>SUM(B10:B20)</f>
        <v>3427</v>
      </c>
      <c r="C9" s="554">
        <f>SUM(C10:C20)</f>
        <v>2094</v>
      </c>
      <c r="D9" s="554">
        <f>SUM(D10:D20)</f>
        <v>1333</v>
      </c>
      <c r="E9" s="554"/>
      <c r="F9" s="554">
        <f>SUM(F10:F20)</f>
        <v>497</v>
      </c>
      <c r="G9" s="554">
        <f>SUM(G10:G20)</f>
        <v>318</v>
      </c>
      <c r="H9" s="554">
        <f>SUM(H10:H20)</f>
        <v>179</v>
      </c>
      <c r="I9" s="554"/>
      <c r="J9" s="554">
        <f>SUM(J10:J20)</f>
        <v>447</v>
      </c>
      <c r="K9" s="554">
        <f>SUM(K10:K20)</f>
        <v>294</v>
      </c>
      <c r="L9" s="554">
        <f>SUM(L10:L20)</f>
        <v>153</v>
      </c>
      <c r="M9" s="554"/>
      <c r="N9" s="554">
        <f>SUM(N10:N20)</f>
        <v>456</v>
      </c>
      <c r="O9" s="554">
        <f>SUM(O10:O20)</f>
        <v>305</v>
      </c>
      <c r="P9" s="554">
        <f>SUM(P10:P20)</f>
        <v>151</v>
      </c>
      <c r="Q9" s="554"/>
      <c r="R9" s="554">
        <f>SUM(R10:R20)</f>
        <v>801</v>
      </c>
      <c r="S9" s="554">
        <f>SUM(S10:S20)</f>
        <v>465</v>
      </c>
      <c r="T9" s="554">
        <f>SUM(T10:T20)</f>
        <v>336</v>
      </c>
      <c r="U9" s="554"/>
      <c r="V9" s="554">
        <f>SUM(V10:V20)</f>
        <v>641</v>
      </c>
      <c r="W9" s="554">
        <f>SUM(W10:W20)</f>
        <v>386</v>
      </c>
      <c r="X9" s="554">
        <f>SUM(X10:X20)</f>
        <v>255</v>
      </c>
      <c r="Y9" s="554"/>
      <c r="Z9" s="554">
        <f>SUM(Z10:Z20)</f>
        <v>585</v>
      </c>
      <c r="AA9" s="554">
        <f>SUM(AA10:AA20)</f>
        <v>326</v>
      </c>
      <c r="AB9" s="554">
        <f>SUM(AB10:AB20)</f>
        <v>259</v>
      </c>
    </row>
    <row r="10" spans="1:29" x14ac:dyDescent="0.2">
      <c r="A10" s="188">
        <v>11</v>
      </c>
      <c r="B10" s="524">
        <f t="shared" ref="B10:C20" si="0">+F10+J10+N10+R10+V10+Z10</f>
        <v>3</v>
      </c>
      <c r="C10" s="524">
        <f t="shared" si="0"/>
        <v>0</v>
      </c>
      <c r="D10" s="524">
        <f t="shared" ref="D10:D20" si="1">+B10-C10</f>
        <v>3</v>
      </c>
      <c r="E10" s="516"/>
      <c r="F10" s="522">
        <v>3</v>
      </c>
      <c r="G10" s="522">
        <v>0</v>
      </c>
      <c r="H10" s="522">
        <v>3</v>
      </c>
      <c r="I10" s="522"/>
      <c r="J10" s="522">
        <v>0</v>
      </c>
      <c r="K10" s="522">
        <v>0</v>
      </c>
      <c r="L10" s="522">
        <v>0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  <c r="Y10" s="541"/>
      <c r="Z10" s="522">
        <v>0</v>
      </c>
      <c r="AA10" s="522">
        <v>0</v>
      </c>
      <c r="AB10" s="522">
        <v>0</v>
      </c>
    </row>
    <row r="11" spans="1:29" x14ac:dyDescent="0.2">
      <c r="A11" s="188">
        <v>12</v>
      </c>
      <c r="B11" s="524">
        <f t="shared" si="0"/>
        <v>311</v>
      </c>
      <c r="C11" s="524">
        <f t="shared" si="0"/>
        <v>192</v>
      </c>
      <c r="D11" s="524">
        <f t="shared" si="1"/>
        <v>119</v>
      </c>
      <c r="E11" s="538"/>
      <c r="F11" s="541">
        <v>310</v>
      </c>
      <c r="G11" s="541">
        <v>191</v>
      </c>
      <c r="H11" s="541">
        <v>119</v>
      </c>
      <c r="I11" s="541"/>
      <c r="J11" s="541">
        <v>1</v>
      </c>
      <c r="K11" s="541">
        <v>1</v>
      </c>
      <c r="L11" s="541">
        <v>0</v>
      </c>
      <c r="M11" s="541"/>
      <c r="N11" s="541">
        <v>0</v>
      </c>
      <c r="O11" s="541">
        <v>0</v>
      </c>
      <c r="P11" s="541">
        <v>0</v>
      </c>
      <c r="Q11" s="541"/>
      <c r="R11" s="541">
        <v>0</v>
      </c>
      <c r="S11" s="541">
        <v>0</v>
      </c>
      <c r="T11" s="541">
        <v>0</v>
      </c>
      <c r="U11" s="541"/>
      <c r="V11" s="541">
        <v>0</v>
      </c>
      <c r="W11" s="541">
        <v>0</v>
      </c>
      <c r="X11" s="541">
        <v>0</v>
      </c>
      <c r="Y11" s="541"/>
      <c r="Z11" s="541">
        <v>0</v>
      </c>
      <c r="AA11" s="541">
        <v>0</v>
      </c>
      <c r="AB11" s="541">
        <v>0</v>
      </c>
    </row>
    <row r="12" spans="1:29" x14ac:dyDescent="0.2">
      <c r="A12" s="188">
        <v>13</v>
      </c>
      <c r="B12" s="524">
        <f t="shared" si="0"/>
        <v>411</v>
      </c>
      <c r="C12" s="524">
        <f t="shared" si="0"/>
        <v>239</v>
      </c>
      <c r="D12" s="524">
        <f t="shared" si="1"/>
        <v>172</v>
      </c>
      <c r="E12" s="538"/>
      <c r="F12" s="522">
        <v>148</v>
      </c>
      <c r="G12" s="522">
        <v>91</v>
      </c>
      <c r="H12" s="522">
        <v>57</v>
      </c>
      <c r="I12" s="541"/>
      <c r="J12" s="522">
        <v>263</v>
      </c>
      <c r="K12" s="522">
        <v>148</v>
      </c>
      <c r="L12" s="522">
        <v>115</v>
      </c>
      <c r="M12" s="541"/>
      <c r="N12" s="522">
        <v>0</v>
      </c>
      <c r="O12" s="522">
        <v>0</v>
      </c>
      <c r="P12" s="522">
        <v>0</v>
      </c>
      <c r="Q12" s="541"/>
      <c r="R12" s="522">
        <v>0</v>
      </c>
      <c r="S12" s="522">
        <v>0</v>
      </c>
      <c r="T12" s="522">
        <v>0</v>
      </c>
      <c r="U12" s="541"/>
      <c r="V12" s="522">
        <v>0</v>
      </c>
      <c r="W12" s="522">
        <v>0</v>
      </c>
      <c r="X12" s="522">
        <v>0</v>
      </c>
      <c r="Y12" s="541"/>
      <c r="Z12" s="522">
        <v>0</v>
      </c>
      <c r="AA12" s="522">
        <v>0</v>
      </c>
      <c r="AB12" s="522">
        <v>0</v>
      </c>
    </row>
    <row r="13" spans="1:29" x14ac:dyDescent="0.2">
      <c r="A13" s="188">
        <v>14</v>
      </c>
      <c r="B13" s="524">
        <f t="shared" si="0"/>
        <v>454</v>
      </c>
      <c r="C13" s="524">
        <f t="shared" si="0"/>
        <v>318</v>
      </c>
      <c r="D13" s="524">
        <f t="shared" si="1"/>
        <v>136</v>
      </c>
      <c r="E13" s="537"/>
      <c r="F13" s="522">
        <v>28</v>
      </c>
      <c r="G13" s="522">
        <v>28</v>
      </c>
      <c r="H13" s="522">
        <v>0</v>
      </c>
      <c r="I13" s="522"/>
      <c r="J13" s="522">
        <v>147</v>
      </c>
      <c r="K13" s="522">
        <v>109</v>
      </c>
      <c r="L13" s="522">
        <v>38</v>
      </c>
      <c r="M13" s="522"/>
      <c r="N13" s="522">
        <v>278</v>
      </c>
      <c r="O13" s="522">
        <v>180</v>
      </c>
      <c r="P13" s="522">
        <v>98</v>
      </c>
      <c r="Q13" s="522"/>
      <c r="R13" s="522">
        <v>1</v>
      </c>
      <c r="S13" s="522">
        <v>1</v>
      </c>
      <c r="T13" s="522">
        <v>0</v>
      </c>
      <c r="U13" s="522"/>
      <c r="V13" s="522">
        <v>0</v>
      </c>
      <c r="W13" s="522">
        <v>0</v>
      </c>
      <c r="X13" s="522">
        <v>0</v>
      </c>
      <c r="Y13" s="522"/>
      <c r="Z13" s="522">
        <v>0</v>
      </c>
      <c r="AA13" s="522">
        <v>0</v>
      </c>
      <c r="AB13" s="522">
        <v>0</v>
      </c>
    </row>
    <row r="14" spans="1:29" x14ac:dyDescent="0.2">
      <c r="A14" s="188">
        <v>15</v>
      </c>
      <c r="B14" s="524">
        <f t="shared" si="0"/>
        <v>648</v>
      </c>
      <c r="C14" s="524">
        <f t="shared" si="0"/>
        <v>386</v>
      </c>
      <c r="D14" s="524">
        <f t="shared" si="1"/>
        <v>262</v>
      </c>
      <c r="E14" s="538"/>
      <c r="F14" s="541">
        <v>5</v>
      </c>
      <c r="G14" s="541">
        <v>5</v>
      </c>
      <c r="H14" s="541">
        <v>0</v>
      </c>
      <c r="I14" s="541"/>
      <c r="J14" s="541">
        <v>22</v>
      </c>
      <c r="K14" s="541">
        <v>22</v>
      </c>
      <c r="L14" s="541">
        <v>0</v>
      </c>
      <c r="M14" s="541"/>
      <c r="N14" s="541">
        <v>148</v>
      </c>
      <c r="O14" s="541">
        <v>96</v>
      </c>
      <c r="P14" s="541">
        <v>52</v>
      </c>
      <c r="Q14" s="541"/>
      <c r="R14" s="541">
        <v>473</v>
      </c>
      <c r="S14" s="541">
        <v>263</v>
      </c>
      <c r="T14" s="541">
        <v>210</v>
      </c>
      <c r="U14" s="541"/>
      <c r="V14" s="541">
        <v>0</v>
      </c>
      <c r="W14" s="541">
        <v>0</v>
      </c>
      <c r="X14" s="541">
        <v>0</v>
      </c>
      <c r="Y14" s="541"/>
      <c r="Z14" s="541">
        <v>0</v>
      </c>
      <c r="AA14" s="541">
        <v>0</v>
      </c>
      <c r="AB14" s="541">
        <v>0</v>
      </c>
    </row>
    <row r="15" spans="1:29" x14ac:dyDescent="0.2">
      <c r="A15" s="188">
        <v>16</v>
      </c>
      <c r="B15" s="524">
        <f t="shared" si="0"/>
        <v>667</v>
      </c>
      <c r="C15" s="524">
        <f t="shared" si="0"/>
        <v>396</v>
      </c>
      <c r="D15" s="524">
        <f t="shared" si="1"/>
        <v>271</v>
      </c>
      <c r="E15" s="538"/>
      <c r="F15" s="541">
        <v>3</v>
      </c>
      <c r="G15" s="541">
        <v>3</v>
      </c>
      <c r="H15" s="541">
        <v>0</v>
      </c>
      <c r="I15" s="541"/>
      <c r="J15" s="541">
        <v>11</v>
      </c>
      <c r="K15" s="541">
        <v>11</v>
      </c>
      <c r="L15" s="541">
        <v>0</v>
      </c>
      <c r="M15" s="541"/>
      <c r="N15" s="541">
        <v>20</v>
      </c>
      <c r="O15" s="541">
        <v>20</v>
      </c>
      <c r="P15" s="541">
        <v>0</v>
      </c>
      <c r="Q15" s="541"/>
      <c r="R15" s="541">
        <v>273</v>
      </c>
      <c r="S15" s="541">
        <v>153</v>
      </c>
      <c r="T15" s="541">
        <v>120</v>
      </c>
      <c r="U15" s="541"/>
      <c r="V15" s="541">
        <v>358</v>
      </c>
      <c r="W15" s="541">
        <v>207</v>
      </c>
      <c r="X15" s="541">
        <v>151</v>
      </c>
      <c r="Y15" s="541"/>
      <c r="Z15" s="541">
        <v>2</v>
      </c>
      <c r="AA15" s="541">
        <v>2</v>
      </c>
      <c r="AB15" s="541">
        <v>0</v>
      </c>
    </row>
    <row r="16" spans="1:29" x14ac:dyDescent="0.2">
      <c r="A16" s="188">
        <v>17</v>
      </c>
      <c r="B16" s="524">
        <f t="shared" si="0"/>
        <v>600</v>
      </c>
      <c r="C16" s="524">
        <f t="shared" si="0"/>
        <v>333</v>
      </c>
      <c r="D16" s="524">
        <f t="shared" si="1"/>
        <v>267</v>
      </c>
      <c r="E16" s="524"/>
      <c r="F16" s="522">
        <v>0</v>
      </c>
      <c r="G16" s="522">
        <v>0</v>
      </c>
      <c r="H16" s="522">
        <v>0</v>
      </c>
      <c r="I16" s="534"/>
      <c r="J16" s="522">
        <v>3</v>
      </c>
      <c r="K16" s="522">
        <v>3</v>
      </c>
      <c r="L16" s="522">
        <v>0</v>
      </c>
      <c r="M16" s="534"/>
      <c r="N16" s="522">
        <v>4</v>
      </c>
      <c r="O16" s="522">
        <v>4</v>
      </c>
      <c r="P16" s="522">
        <v>0</v>
      </c>
      <c r="Q16" s="534"/>
      <c r="R16" s="522">
        <v>32</v>
      </c>
      <c r="S16" s="522">
        <v>26</v>
      </c>
      <c r="T16" s="522">
        <v>6</v>
      </c>
      <c r="U16" s="534"/>
      <c r="V16" s="522">
        <v>219</v>
      </c>
      <c r="W16" s="522">
        <v>125</v>
      </c>
      <c r="X16" s="522">
        <v>94</v>
      </c>
      <c r="Y16" s="534"/>
      <c r="Z16" s="522">
        <v>342</v>
      </c>
      <c r="AA16" s="522">
        <v>175</v>
      </c>
      <c r="AB16" s="522">
        <v>167</v>
      </c>
    </row>
    <row r="17" spans="1:28" x14ac:dyDescent="0.2">
      <c r="A17" s="188">
        <v>18</v>
      </c>
      <c r="B17" s="524">
        <f t="shared" si="0"/>
        <v>269</v>
      </c>
      <c r="C17" s="524">
        <f t="shared" si="0"/>
        <v>177</v>
      </c>
      <c r="D17" s="524">
        <f t="shared" si="1"/>
        <v>92</v>
      </c>
      <c r="E17" s="524"/>
      <c r="F17" s="534">
        <v>0</v>
      </c>
      <c r="G17" s="534">
        <v>0</v>
      </c>
      <c r="H17" s="534">
        <v>0</v>
      </c>
      <c r="I17" s="534"/>
      <c r="J17" s="534">
        <v>0</v>
      </c>
      <c r="K17" s="534">
        <v>0</v>
      </c>
      <c r="L17" s="534">
        <v>0</v>
      </c>
      <c r="M17" s="534"/>
      <c r="N17" s="534">
        <v>6</v>
      </c>
      <c r="O17" s="534">
        <v>5</v>
      </c>
      <c r="P17" s="534">
        <v>1</v>
      </c>
      <c r="Q17" s="534"/>
      <c r="R17" s="534">
        <v>16</v>
      </c>
      <c r="S17" s="534">
        <v>16</v>
      </c>
      <c r="T17" s="534">
        <v>0</v>
      </c>
      <c r="U17" s="534"/>
      <c r="V17" s="534">
        <v>49</v>
      </c>
      <c r="W17" s="534">
        <v>40</v>
      </c>
      <c r="X17" s="534">
        <v>9</v>
      </c>
      <c r="Y17" s="534"/>
      <c r="Z17" s="534">
        <v>198</v>
      </c>
      <c r="AA17" s="534">
        <v>116</v>
      </c>
      <c r="AB17" s="534">
        <v>82</v>
      </c>
    </row>
    <row r="18" spans="1:28" x14ac:dyDescent="0.2">
      <c r="A18" s="188">
        <v>19</v>
      </c>
      <c r="B18" s="524">
        <f t="shared" si="0"/>
        <v>50</v>
      </c>
      <c r="C18" s="524">
        <f t="shared" si="0"/>
        <v>39</v>
      </c>
      <c r="D18" s="524">
        <f t="shared" si="1"/>
        <v>11</v>
      </c>
      <c r="E18" s="524"/>
      <c r="F18" s="534">
        <v>0</v>
      </c>
      <c r="G18" s="534">
        <v>0</v>
      </c>
      <c r="H18" s="534">
        <v>0</v>
      </c>
      <c r="I18" s="534"/>
      <c r="J18" s="534">
        <v>0</v>
      </c>
      <c r="K18" s="534">
        <v>0</v>
      </c>
      <c r="L18" s="534">
        <v>0</v>
      </c>
      <c r="M18" s="534"/>
      <c r="N18" s="534">
        <v>0</v>
      </c>
      <c r="O18" s="534">
        <v>0</v>
      </c>
      <c r="P18" s="534">
        <v>0</v>
      </c>
      <c r="Q18" s="534"/>
      <c r="R18" s="534">
        <v>6</v>
      </c>
      <c r="S18" s="534">
        <v>6</v>
      </c>
      <c r="T18" s="534">
        <v>0</v>
      </c>
      <c r="U18" s="534"/>
      <c r="V18" s="534">
        <v>10</v>
      </c>
      <c r="W18" s="534">
        <v>9</v>
      </c>
      <c r="X18" s="534">
        <v>1</v>
      </c>
      <c r="Y18" s="534"/>
      <c r="Z18" s="534">
        <v>34</v>
      </c>
      <c r="AA18" s="534">
        <v>24</v>
      </c>
      <c r="AB18" s="534">
        <v>10</v>
      </c>
    </row>
    <row r="19" spans="1:28" x14ac:dyDescent="0.2">
      <c r="A19" s="188">
        <v>20</v>
      </c>
      <c r="B19" s="524">
        <f t="shared" si="0"/>
        <v>11</v>
      </c>
      <c r="C19" s="524">
        <f t="shared" si="0"/>
        <v>11</v>
      </c>
      <c r="D19" s="524">
        <f t="shared" si="1"/>
        <v>0</v>
      </c>
      <c r="E19" s="524"/>
      <c r="F19" s="534">
        <v>0</v>
      </c>
      <c r="G19" s="534">
        <v>0</v>
      </c>
      <c r="H19" s="534">
        <v>0</v>
      </c>
      <c r="I19" s="534"/>
      <c r="J19" s="534">
        <v>0</v>
      </c>
      <c r="K19" s="534">
        <v>0</v>
      </c>
      <c r="L19" s="534">
        <v>0</v>
      </c>
      <c r="M19" s="534"/>
      <c r="N19" s="534">
        <v>0</v>
      </c>
      <c r="O19" s="534">
        <v>0</v>
      </c>
      <c r="P19" s="534">
        <v>0</v>
      </c>
      <c r="Q19" s="534"/>
      <c r="R19" s="534">
        <v>0</v>
      </c>
      <c r="S19" s="534">
        <v>0</v>
      </c>
      <c r="T19" s="534">
        <v>0</v>
      </c>
      <c r="U19" s="534"/>
      <c r="V19" s="534">
        <v>5</v>
      </c>
      <c r="W19" s="534">
        <v>5</v>
      </c>
      <c r="X19" s="534">
        <v>0</v>
      </c>
      <c r="Y19" s="534"/>
      <c r="Z19" s="534">
        <v>6</v>
      </c>
      <c r="AA19" s="534">
        <v>6</v>
      </c>
      <c r="AB19" s="534">
        <v>0</v>
      </c>
    </row>
    <row r="20" spans="1:28" ht="13.5" thickBot="1" x14ac:dyDescent="0.25">
      <c r="A20" s="288">
        <v>21</v>
      </c>
      <c r="B20" s="520">
        <f t="shared" si="0"/>
        <v>3</v>
      </c>
      <c r="C20" s="520">
        <f t="shared" si="0"/>
        <v>3</v>
      </c>
      <c r="D20" s="520">
        <f t="shared" si="1"/>
        <v>0</v>
      </c>
      <c r="E20" s="520"/>
      <c r="F20" s="535">
        <v>0</v>
      </c>
      <c r="G20" s="535">
        <v>0</v>
      </c>
      <c r="H20" s="535">
        <v>0</v>
      </c>
      <c r="I20" s="535"/>
      <c r="J20" s="535">
        <v>0</v>
      </c>
      <c r="K20" s="535">
        <v>0</v>
      </c>
      <c r="L20" s="535">
        <v>0</v>
      </c>
      <c r="M20" s="535"/>
      <c r="N20" s="535">
        <v>0</v>
      </c>
      <c r="O20" s="535">
        <v>0</v>
      </c>
      <c r="P20" s="535">
        <v>0</v>
      </c>
      <c r="Q20" s="535"/>
      <c r="R20" s="535">
        <v>0</v>
      </c>
      <c r="S20" s="535">
        <v>0</v>
      </c>
      <c r="T20" s="535">
        <v>0</v>
      </c>
      <c r="U20" s="535"/>
      <c r="V20" s="535">
        <v>0</v>
      </c>
      <c r="W20" s="535">
        <v>0</v>
      </c>
      <c r="X20" s="535">
        <v>0</v>
      </c>
      <c r="Y20" s="535"/>
      <c r="Z20" s="535">
        <v>3</v>
      </c>
      <c r="AA20" s="535">
        <v>3</v>
      </c>
      <c r="AB20" s="535">
        <v>0</v>
      </c>
    </row>
    <row r="21" spans="1:28" ht="15" customHeight="1" x14ac:dyDescent="0.2">
      <c r="A21" s="35" t="s">
        <v>24</v>
      </c>
    </row>
  </sheetData>
  <mergeCells count="13">
    <mergeCell ref="R6:T6"/>
    <mergeCell ref="V6:X6"/>
    <mergeCell ref="Z6:AB6"/>
    <mergeCell ref="A1:AB1"/>
    <mergeCell ref="A2:AB2"/>
    <mergeCell ref="A3:AB3"/>
    <mergeCell ref="A4:AB4"/>
    <mergeCell ref="A5:AB5"/>
    <mergeCell ref="A6:A7"/>
    <mergeCell ref="B6:D6"/>
    <mergeCell ref="F6:H6"/>
    <mergeCell ref="J6:L6"/>
    <mergeCell ref="N6:P6"/>
  </mergeCells>
  <conditionalFormatting sqref="B9:AB20">
    <cfRule type="cellIs" dxfId="575" priority="23" operator="equal">
      <formula>0</formula>
    </cfRule>
  </conditionalFormatting>
  <conditionalFormatting sqref="B9:I9">
    <cfRule type="cellIs" dxfId="574" priority="20" operator="equal">
      <formula>0</formula>
    </cfRule>
  </conditionalFormatting>
  <conditionalFormatting sqref="Z9:AB9">
    <cfRule type="cellIs" dxfId="573" priority="1" operator="equal">
      <formula>0</formula>
    </cfRule>
  </conditionalFormatting>
  <conditionalFormatting sqref="J9:L9">
    <cfRule type="cellIs" dxfId="572" priority="5" operator="equal">
      <formula>0</formula>
    </cfRule>
  </conditionalFormatting>
  <conditionalFormatting sqref="N9:P9">
    <cfRule type="cellIs" dxfId="571" priority="4" operator="equal">
      <formula>0</formula>
    </cfRule>
  </conditionalFormatting>
  <conditionalFormatting sqref="R9:T9">
    <cfRule type="cellIs" dxfId="570" priority="3" operator="equal">
      <formula>0</formula>
    </cfRule>
  </conditionalFormatting>
  <conditionalFormatting sqref="V9:X9">
    <cfRule type="cellIs" dxfId="569" priority="2" operator="equal">
      <formula>0</formula>
    </cfRule>
  </conditionalFormatting>
  <hyperlinks>
    <hyperlink ref="AC2" location="Contenido!A1" display="Contenido"/>
  </hyperlinks>
  <printOptions horizontalCentered="1"/>
  <pageMargins left="0.59055118110236227" right="0.59055118110236227" top="0.59055118110236227" bottom="0.19685039370078741" header="0" footer="0"/>
  <pageSetup scale="91" fitToHeight="0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618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19"/>
  <sheetViews>
    <sheetView showGridLines="0" zoomScaleNormal="100" zoomScaleSheetLayoutView="100" workbookViewId="0">
      <selection activeCell="L24" sqref="L24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18" width="5.375" style="517" bestFit="1" customWidth="1"/>
    <col min="19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910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</row>
    <row r="5" spans="1:25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597</v>
      </c>
      <c r="G5" s="795"/>
      <c r="H5" s="795"/>
      <c r="I5" s="511"/>
      <c r="J5" s="795" t="s">
        <v>598</v>
      </c>
      <c r="K5" s="795"/>
      <c r="L5" s="795"/>
      <c r="M5" s="511"/>
      <c r="N5" s="795" t="s">
        <v>599</v>
      </c>
      <c r="O5" s="795"/>
      <c r="P5" s="795"/>
      <c r="Q5" s="511"/>
      <c r="R5" s="795" t="s">
        <v>600</v>
      </c>
      <c r="S5" s="795"/>
      <c r="T5" s="795"/>
      <c r="U5" s="511"/>
      <c r="V5" s="795" t="s">
        <v>601</v>
      </c>
      <c r="W5" s="795"/>
      <c r="X5" s="795"/>
    </row>
    <row r="6" spans="1:25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514"/>
      <c r="R6" s="513" t="s">
        <v>0</v>
      </c>
      <c r="S6" s="513" t="s">
        <v>15</v>
      </c>
      <c r="T6" s="513" t="s">
        <v>16</v>
      </c>
      <c r="U6" s="514"/>
      <c r="V6" s="513" t="s">
        <v>0</v>
      </c>
      <c r="W6" s="513" t="s">
        <v>15</v>
      </c>
      <c r="X6" s="513" t="s">
        <v>16</v>
      </c>
    </row>
    <row r="7" spans="1:25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</row>
    <row r="8" spans="1:25" s="555" customFormat="1" x14ac:dyDescent="0.2">
      <c r="A8" s="173" t="s">
        <v>0</v>
      </c>
      <c r="B8" s="554">
        <f>SUM(B9:B10)</f>
        <v>36872</v>
      </c>
      <c r="C8" s="554">
        <f>SUM(C9:C10)</f>
        <v>16704</v>
      </c>
      <c r="D8" s="554">
        <f>SUM(D9:D10)</f>
        <v>20168</v>
      </c>
      <c r="E8" s="554"/>
      <c r="F8" s="554">
        <f>SUM(F9:F10)</f>
        <v>4700</v>
      </c>
      <c r="G8" s="554">
        <f>SUM(G9:G10)</f>
        <v>2130</v>
      </c>
      <c r="H8" s="554">
        <f>SUM(H9:H10)</f>
        <v>2570</v>
      </c>
      <c r="I8" s="554"/>
      <c r="J8" s="554">
        <f>SUM(J9:J10)</f>
        <v>5835</v>
      </c>
      <c r="K8" s="554">
        <f>SUM(K9:K10)</f>
        <v>2701</v>
      </c>
      <c r="L8" s="554">
        <f>SUM(L9:L10)</f>
        <v>3134</v>
      </c>
      <c r="M8" s="554"/>
      <c r="N8" s="554">
        <f>SUM(N9:N10)</f>
        <v>6698</v>
      </c>
      <c r="O8" s="554">
        <f>SUM(O9:O10)</f>
        <v>3131</v>
      </c>
      <c r="P8" s="554">
        <f>SUM(P9:P10)</f>
        <v>3567</v>
      </c>
      <c r="Q8" s="554"/>
      <c r="R8" s="554">
        <f>SUM(R9:R10)</f>
        <v>10070</v>
      </c>
      <c r="S8" s="554">
        <f>SUM(S9:S10)</f>
        <v>4545</v>
      </c>
      <c r="T8" s="554">
        <f>SUM(T9:T10)</f>
        <v>5525</v>
      </c>
      <c r="U8" s="554"/>
      <c r="V8" s="554">
        <f>SUM(V9:V10)</f>
        <v>9569</v>
      </c>
      <c r="W8" s="554">
        <f>SUM(W9:W10)</f>
        <v>4197</v>
      </c>
      <c r="X8" s="554">
        <f>SUM(X9:X10)</f>
        <v>5372</v>
      </c>
    </row>
    <row r="9" spans="1:25" x14ac:dyDescent="0.2">
      <c r="A9" s="184" t="s">
        <v>1</v>
      </c>
      <c r="B9" s="517">
        <f>+F9+J9+N9+R9+V9</f>
        <v>36804</v>
      </c>
      <c r="C9" s="517">
        <f>+G9+K9+O9+S9+W9</f>
        <v>16658</v>
      </c>
      <c r="D9" s="517">
        <f>+B9-C9</f>
        <v>20146</v>
      </c>
      <c r="E9" s="516"/>
      <c r="F9" s="516">
        <f>+F13+F17</f>
        <v>4696</v>
      </c>
      <c r="G9" s="516">
        <f>+G13+G17</f>
        <v>2128</v>
      </c>
      <c r="H9" s="516">
        <f>+H13+H17</f>
        <v>2568</v>
      </c>
      <c r="I9" s="516"/>
      <c r="J9" s="516">
        <f>+J13+J17</f>
        <v>5820</v>
      </c>
      <c r="K9" s="516">
        <f>+K13+K17</f>
        <v>2689</v>
      </c>
      <c r="L9" s="516">
        <f>+L13+L17</f>
        <v>3131</v>
      </c>
      <c r="M9" s="516"/>
      <c r="N9" s="516">
        <f>+N13+N17</f>
        <v>6683</v>
      </c>
      <c r="O9" s="516">
        <f>+O13+O17</f>
        <v>3120</v>
      </c>
      <c r="P9" s="516">
        <f>+P13+P17</f>
        <v>3563</v>
      </c>
      <c r="Q9" s="516"/>
      <c r="R9" s="516">
        <f>+R13+R17</f>
        <v>10055</v>
      </c>
      <c r="S9" s="516">
        <f>+S13+S17</f>
        <v>4536</v>
      </c>
      <c r="T9" s="516">
        <f>+T13+T17</f>
        <v>5519</v>
      </c>
      <c r="U9" s="516"/>
      <c r="V9" s="516">
        <f>+V13+V17</f>
        <v>9550</v>
      </c>
      <c r="W9" s="516">
        <f>+W13+W17</f>
        <v>4185</v>
      </c>
      <c r="X9" s="516">
        <f>+X13+X17</f>
        <v>5365</v>
      </c>
    </row>
    <row r="10" spans="1:25" x14ac:dyDescent="0.2">
      <c r="A10" s="184" t="s">
        <v>2</v>
      </c>
      <c r="B10" s="517">
        <f>+F10+J10+N10+R10+V10</f>
        <v>68</v>
      </c>
      <c r="C10" s="517">
        <f>+G10+K10+O10+S10+W10</f>
        <v>46</v>
      </c>
      <c r="D10" s="517">
        <f t="shared" ref="D10" si="0">+B10-C10</f>
        <v>22</v>
      </c>
      <c r="E10" s="516"/>
      <c r="F10" s="516">
        <f>+F14</f>
        <v>4</v>
      </c>
      <c r="G10" s="516">
        <f t="shared" ref="G10:H10" si="1">+G14</f>
        <v>2</v>
      </c>
      <c r="H10" s="516">
        <f t="shared" si="1"/>
        <v>2</v>
      </c>
      <c r="I10" s="516"/>
      <c r="J10" s="516">
        <f>+J14</f>
        <v>15</v>
      </c>
      <c r="K10" s="516">
        <f t="shared" ref="K10:L10" si="2">+K14</f>
        <v>12</v>
      </c>
      <c r="L10" s="516">
        <f t="shared" si="2"/>
        <v>3</v>
      </c>
      <c r="M10" s="516"/>
      <c r="N10" s="516">
        <f>+N14</f>
        <v>15</v>
      </c>
      <c r="O10" s="516">
        <f t="shared" ref="O10:P10" si="3">+O14</f>
        <v>11</v>
      </c>
      <c r="P10" s="516">
        <f t="shared" si="3"/>
        <v>4</v>
      </c>
      <c r="Q10" s="516"/>
      <c r="R10" s="516">
        <f>+R14</f>
        <v>15</v>
      </c>
      <c r="S10" s="516">
        <f t="shared" ref="S10:T10" si="4">+S14</f>
        <v>9</v>
      </c>
      <c r="T10" s="516">
        <f t="shared" si="4"/>
        <v>6</v>
      </c>
      <c r="U10" s="516"/>
      <c r="V10" s="516">
        <f>+V14</f>
        <v>19</v>
      </c>
      <c r="W10" s="516">
        <f t="shared" ref="W10:X10" si="5">+W14</f>
        <v>12</v>
      </c>
      <c r="X10" s="516">
        <f t="shared" si="5"/>
        <v>7</v>
      </c>
    </row>
    <row r="11" spans="1:25" x14ac:dyDescent="0.2"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</row>
    <row r="12" spans="1:25" s="555" customFormat="1" x14ac:dyDescent="0.2">
      <c r="A12" s="173" t="s">
        <v>214</v>
      </c>
      <c r="B12" s="554">
        <f>SUM(B13:B14)</f>
        <v>31572</v>
      </c>
      <c r="C12" s="554">
        <f>SUM(C13:C14)</f>
        <v>14145</v>
      </c>
      <c r="D12" s="554">
        <f>SUM(D13:D14)</f>
        <v>17427</v>
      </c>
      <c r="E12" s="554"/>
      <c r="F12" s="554">
        <f>SUM(F13:F14)</f>
        <v>4106</v>
      </c>
      <c r="G12" s="554">
        <f>SUM(G13:G14)</f>
        <v>1845</v>
      </c>
      <c r="H12" s="554">
        <f>SUM(H13:H14)</f>
        <v>2261</v>
      </c>
      <c r="I12" s="554"/>
      <c r="J12" s="554">
        <f>SUM(J13:J14)</f>
        <v>5052</v>
      </c>
      <c r="K12" s="554">
        <f>SUM(K13:K14)</f>
        <v>2338</v>
      </c>
      <c r="L12" s="554">
        <f>SUM(L13:L14)</f>
        <v>2714</v>
      </c>
      <c r="M12" s="554"/>
      <c r="N12" s="554">
        <f>SUM(N13:N14)</f>
        <v>5729</v>
      </c>
      <c r="O12" s="554">
        <f>SUM(O13:O14)</f>
        <v>2657</v>
      </c>
      <c r="P12" s="554">
        <f>SUM(P13:P14)</f>
        <v>3072</v>
      </c>
      <c r="Q12" s="554"/>
      <c r="R12" s="554">
        <f>SUM(R13:R14)</f>
        <v>8603</v>
      </c>
      <c r="S12" s="554">
        <f>SUM(S13:S14)</f>
        <v>3851</v>
      </c>
      <c r="T12" s="554">
        <f>SUM(T13:T14)</f>
        <v>4752</v>
      </c>
      <c r="U12" s="554"/>
      <c r="V12" s="554">
        <f>SUM(V13:V14)</f>
        <v>8082</v>
      </c>
      <c r="W12" s="554">
        <f>SUM(W13:W14)</f>
        <v>3454</v>
      </c>
      <c r="X12" s="554">
        <f>SUM(X13:X14)</f>
        <v>4628</v>
      </c>
    </row>
    <row r="13" spans="1:25" x14ac:dyDescent="0.2">
      <c r="A13" s="184" t="s">
        <v>1</v>
      </c>
      <c r="B13" s="517">
        <f>+F13+J13+N13+R13+V13</f>
        <v>31504</v>
      </c>
      <c r="C13" s="517">
        <f>+G13+K13+O13+S13+W13</f>
        <v>14099</v>
      </c>
      <c r="D13" s="517">
        <f t="shared" ref="D13:D14" si="6">+B13-C13</f>
        <v>17405</v>
      </c>
      <c r="E13" s="518"/>
      <c r="F13" s="518">
        <v>4102</v>
      </c>
      <c r="G13" s="518">
        <v>1843</v>
      </c>
      <c r="H13" s="518">
        <v>2259</v>
      </c>
      <c r="I13" s="518"/>
      <c r="J13" s="516">
        <v>5037</v>
      </c>
      <c r="K13" s="516">
        <v>2326</v>
      </c>
      <c r="L13" s="516">
        <v>2711</v>
      </c>
      <c r="M13" s="516"/>
      <c r="N13" s="516">
        <v>5714</v>
      </c>
      <c r="O13" s="516">
        <v>2646</v>
      </c>
      <c r="P13" s="516">
        <v>3068</v>
      </c>
      <c r="Q13" s="516"/>
      <c r="R13" s="516">
        <v>8588</v>
      </c>
      <c r="S13" s="516">
        <v>3842</v>
      </c>
      <c r="T13" s="516">
        <v>4746</v>
      </c>
      <c r="U13" s="516"/>
      <c r="V13" s="516">
        <v>8063</v>
      </c>
      <c r="W13" s="516">
        <v>3442</v>
      </c>
      <c r="X13" s="516">
        <v>4621</v>
      </c>
    </row>
    <row r="14" spans="1:25" x14ac:dyDescent="0.2">
      <c r="A14" s="184" t="s">
        <v>2</v>
      </c>
      <c r="B14" s="517">
        <f>+F14+J14+N14+R14+V14</f>
        <v>68</v>
      </c>
      <c r="C14" s="517">
        <f>+G14+K14+O14+S14+W14</f>
        <v>46</v>
      </c>
      <c r="D14" s="517">
        <f t="shared" si="6"/>
        <v>22</v>
      </c>
      <c r="E14" s="518"/>
      <c r="F14" s="518">
        <v>4</v>
      </c>
      <c r="G14" s="518">
        <v>2</v>
      </c>
      <c r="H14" s="518">
        <v>2</v>
      </c>
      <c r="I14" s="518"/>
      <c r="J14" s="518">
        <v>15</v>
      </c>
      <c r="K14" s="518">
        <v>12</v>
      </c>
      <c r="L14" s="518">
        <v>3</v>
      </c>
      <c r="M14" s="518"/>
      <c r="N14" s="518">
        <v>15</v>
      </c>
      <c r="O14" s="518">
        <v>11</v>
      </c>
      <c r="P14" s="518">
        <v>4</v>
      </c>
      <c r="Q14" s="518"/>
      <c r="R14" s="517">
        <v>15</v>
      </c>
      <c r="S14" s="517">
        <v>9</v>
      </c>
      <c r="T14" s="517">
        <v>6</v>
      </c>
      <c r="U14" s="518"/>
      <c r="V14" s="517">
        <v>19</v>
      </c>
      <c r="W14" s="517">
        <v>12</v>
      </c>
      <c r="X14" s="517">
        <v>7</v>
      </c>
    </row>
    <row r="15" spans="1:25" x14ac:dyDescent="0.2"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</row>
    <row r="16" spans="1:25" s="555" customFormat="1" x14ac:dyDescent="0.2">
      <c r="A16" s="175" t="s">
        <v>213</v>
      </c>
      <c r="B16" s="554">
        <f>SUM(B17:B18)</f>
        <v>5300</v>
      </c>
      <c r="C16" s="554">
        <f>SUM(C17:C18)</f>
        <v>2559</v>
      </c>
      <c r="D16" s="554">
        <f>SUM(D17:D18)</f>
        <v>2741</v>
      </c>
      <c r="E16" s="554"/>
      <c r="F16" s="554">
        <f>SUM(F17:F18)</f>
        <v>594</v>
      </c>
      <c r="G16" s="554">
        <f>SUM(G17:G18)</f>
        <v>285</v>
      </c>
      <c r="H16" s="554">
        <f>SUM(H17:H18)</f>
        <v>309</v>
      </c>
      <c r="I16" s="554"/>
      <c r="J16" s="554">
        <f>SUM(J17:J18)</f>
        <v>783</v>
      </c>
      <c r="K16" s="554">
        <f>SUM(K17:K18)</f>
        <v>363</v>
      </c>
      <c r="L16" s="554">
        <f>SUM(L17:L18)</f>
        <v>420</v>
      </c>
      <c r="M16" s="554"/>
      <c r="N16" s="554">
        <f>SUM(N17:N18)</f>
        <v>969</v>
      </c>
      <c r="O16" s="554">
        <f>SUM(O17:O18)</f>
        <v>474</v>
      </c>
      <c r="P16" s="554">
        <f>SUM(P17:P18)</f>
        <v>495</v>
      </c>
      <c r="Q16" s="554"/>
      <c r="R16" s="554">
        <f>SUM(R17:R18)</f>
        <v>1467</v>
      </c>
      <c r="S16" s="554">
        <f>SUM(S17:S18)</f>
        <v>694</v>
      </c>
      <c r="T16" s="554">
        <f>SUM(T17:T18)</f>
        <v>773</v>
      </c>
      <c r="U16" s="554"/>
      <c r="V16" s="554">
        <f>SUM(V17:V18)</f>
        <v>1487</v>
      </c>
      <c r="W16" s="554">
        <f>SUM(W17:W18)</f>
        <v>743</v>
      </c>
      <c r="X16" s="554">
        <f>SUM(X17:X18)</f>
        <v>744</v>
      </c>
    </row>
    <row r="17" spans="1:24" x14ac:dyDescent="0.2">
      <c r="A17" s="186" t="s">
        <v>1</v>
      </c>
      <c r="B17" s="524">
        <f>+F17+J17+N17+R17+V17</f>
        <v>5300</v>
      </c>
      <c r="C17" s="524">
        <f>+G17+K17+O17+S17+W17</f>
        <v>2559</v>
      </c>
      <c r="D17" s="524">
        <f t="shared" ref="D17" si="7">+B17-C17</f>
        <v>2741</v>
      </c>
      <c r="E17" s="518"/>
      <c r="F17" s="518">
        <v>594</v>
      </c>
      <c r="G17" s="518">
        <v>285</v>
      </c>
      <c r="H17" s="518">
        <v>309</v>
      </c>
      <c r="I17" s="518"/>
      <c r="J17" s="518">
        <v>783</v>
      </c>
      <c r="K17" s="518">
        <v>363</v>
      </c>
      <c r="L17" s="518">
        <v>420</v>
      </c>
      <c r="M17" s="518"/>
      <c r="N17" s="518">
        <v>969</v>
      </c>
      <c r="O17" s="518">
        <v>474</v>
      </c>
      <c r="P17" s="518">
        <v>495</v>
      </c>
      <c r="Q17" s="518"/>
      <c r="R17" s="518">
        <v>1467</v>
      </c>
      <c r="S17" s="518">
        <v>694</v>
      </c>
      <c r="T17" s="518">
        <v>773</v>
      </c>
      <c r="U17" s="518"/>
      <c r="V17" s="517">
        <v>1487</v>
      </c>
      <c r="W17" s="517">
        <v>743</v>
      </c>
      <c r="X17" s="517">
        <v>744</v>
      </c>
    </row>
    <row r="18" spans="1:24" ht="13.5" thickBot="1" x14ac:dyDescent="0.25">
      <c r="A18" s="185" t="s">
        <v>2</v>
      </c>
      <c r="B18" s="540" t="s">
        <v>8</v>
      </c>
      <c r="C18" s="540" t="s">
        <v>8</v>
      </c>
      <c r="D18" s="540" t="s">
        <v>8</v>
      </c>
      <c r="E18" s="520"/>
      <c r="F18" s="540" t="s">
        <v>8</v>
      </c>
      <c r="G18" s="540" t="s">
        <v>8</v>
      </c>
      <c r="H18" s="540" t="s">
        <v>8</v>
      </c>
      <c r="I18" s="520"/>
      <c r="J18" s="540" t="s">
        <v>8</v>
      </c>
      <c r="K18" s="540" t="s">
        <v>8</v>
      </c>
      <c r="L18" s="540" t="s">
        <v>8</v>
      </c>
      <c r="M18" s="520"/>
      <c r="N18" s="540" t="s">
        <v>8</v>
      </c>
      <c r="O18" s="540" t="s">
        <v>8</v>
      </c>
      <c r="P18" s="540" t="s">
        <v>8</v>
      </c>
      <c r="Q18" s="520"/>
      <c r="R18" s="540" t="s">
        <v>8</v>
      </c>
      <c r="S18" s="540" t="s">
        <v>8</v>
      </c>
      <c r="T18" s="540" t="s">
        <v>8</v>
      </c>
      <c r="U18" s="520"/>
      <c r="V18" s="540" t="s">
        <v>8</v>
      </c>
      <c r="W18" s="540" t="s">
        <v>8</v>
      </c>
      <c r="X18" s="540" t="s">
        <v>8</v>
      </c>
    </row>
    <row r="19" spans="1:24" ht="15" customHeight="1" x14ac:dyDescent="0.2">
      <c r="A19" s="35" t="s">
        <v>24</v>
      </c>
    </row>
  </sheetData>
  <mergeCells count="11">
    <mergeCell ref="V5:X5"/>
    <mergeCell ref="A1:X1"/>
    <mergeCell ref="A2:X2"/>
    <mergeCell ref="A3:X3"/>
    <mergeCell ref="A4:X4"/>
    <mergeCell ref="A5:A6"/>
    <mergeCell ref="B5:D5"/>
    <mergeCell ref="F5:H5"/>
    <mergeCell ref="J5:L5"/>
    <mergeCell ref="N5:P5"/>
    <mergeCell ref="R5:T5"/>
  </mergeCells>
  <conditionalFormatting sqref="U8:X17 B8:P17">
    <cfRule type="cellIs" dxfId="568" priority="19" operator="equal">
      <formula>0</formula>
    </cfRule>
  </conditionalFormatting>
  <conditionalFormatting sqref="R8:T8 Q15:T17 R11:T11 R13:T14">
    <cfRule type="cellIs" dxfId="567" priority="18" operator="equal">
      <formula>0</formula>
    </cfRule>
  </conditionalFormatting>
  <conditionalFormatting sqref="R9:T9">
    <cfRule type="cellIs" dxfId="566" priority="17" operator="equal">
      <formula>0</formula>
    </cfRule>
  </conditionalFormatting>
  <conditionalFormatting sqref="Q8:Q14">
    <cfRule type="cellIs" dxfId="565" priority="16" operator="equal">
      <formula>0</formula>
    </cfRule>
  </conditionalFormatting>
  <conditionalFormatting sqref="R12:T12">
    <cfRule type="cellIs" dxfId="564" priority="15" operator="equal">
      <formula>0</formula>
    </cfRule>
  </conditionalFormatting>
  <conditionalFormatting sqref="Q18">
    <cfRule type="cellIs" dxfId="563" priority="9" operator="equal">
      <formula>0</formula>
    </cfRule>
  </conditionalFormatting>
  <conditionalFormatting sqref="B18:P18 U18:X18">
    <cfRule type="cellIs" dxfId="562" priority="10" operator="equal">
      <formula>0</formula>
    </cfRule>
  </conditionalFormatting>
  <conditionalFormatting sqref="R18:T18">
    <cfRule type="cellIs" dxfId="561" priority="8" operator="equal">
      <formula>0</formula>
    </cfRule>
  </conditionalFormatting>
  <conditionalFormatting sqref="R10:T10">
    <cfRule type="cellIs" dxfId="560" priority="7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4"/>
  <sheetViews>
    <sheetView showGridLines="0" zoomScaleNormal="100" zoomScaleSheetLayoutView="100" workbookViewId="0">
      <selection activeCell="L24" sqref="L24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909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</row>
    <row r="9" spans="1:25" s="555" customFormat="1" x14ac:dyDescent="0.2">
      <c r="A9" s="55" t="s">
        <v>0</v>
      </c>
      <c r="B9" s="554">
        <f>SUM(B11:B32)</f>
        <v>36872</v>
      </c>
      <c r="C9" s="554">
        <f>SUM(C11:C32)</f>
        <v>16704</v>
      </c>
      <c r="D9" s="554">
        <f>SUM(D11:D32)</f>
        <v>20168</v>
      </c>
      <c r="E9" s="554"/>
      <c r="F9" s="554">
        <f>SUM(F11:F32)</f>
        <v>4700</v>
      </c>
      <c r="G9" s="554">
        <f>SUM(G11:G32)</f>
        <v>2130</v>
      </c>
      <c r="H9" s="554">
        <f>SUM(H11:H32)</f>
        <v>2570</v>
      </c>
      <c r="I9" s="554"/>
      <c r="J9" s="554">
        <f>SUM(J11:J32)</f>
        <v>5835</v>
      </c>
      <c r="K9" s="554">
        <f>SUM(K11:K32)</f>
        <v>2701</v>
      </c>
      <c r="L9" s="554">
        <f>SUM(L11:L32)</f>
        <v>3134</v>
      </c>
      <c r="M9" s="554"/>
      <c r="N9" s="554">
        <f>SUM(N11:N32)</f>
        <v>6698</v>
      </c>
      <c r="O9" s="554">
        <f>SUM(O11:O32)</f>
        <v>3131</v>
      </c>
      <c r="P9" s="554">
        <f>SUM(P11:P32)</f>
        <v>3567</v>
      </c>
      <c r="Q9" s="554"/>
      <c r="R9" s="554">
        <f>SUM(R11:R32)</f>
        <v>10070</v>
      </c>
      <c r="S9" s="554">
        <f>SUM(S11:S32)</f>
        <v>4545</v>
      </c>
      <c r="T9" s="554">
        <f>SUM(T11:T32)</f>
        <v>5525</v>
      </c>
      <c r="U9" s="554"/>
      <c r="V9" s="554">
        <f>SUM(V11:V32)</f>
        <v>9569</v>
      </c>
      <c r="W9" s="554">
        <f>SUM(W11:W32)</f>
        <v>4197</v>
      </c>
      <c r="X9" s="554">
        <f>SUM(X11:X32)</f>
        <v>5372</v>
      </c>
    </row>
    <row r="10" spans="1:25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</row>
    <row r="11" spans="1:25" x14ac:dyDescent="0.2">
      <c r="A11" s="54" t="s">
        <v>54</v>
      </c>
      <c r="B11" s="524">
        <f t="shared" ref="B11:B32" si="0">+F11+J11+N11+R11+V11</f>
        <v>596</v>
      </c>
      <c r="C11" s="524">
        <f t="shared" ref="C11:C32" si="1">+G11+K11+O11+S11+W11</f>
        <v>236</v>
      </c>
      <c r="D11" s="524">
        <f>+B11-C11</f>
        <v>360</v>
      </c>
      <c r="E11" s="537"/>
      <c r="F11" s="522">
        <v>120</v>
      </c>
      <c r="G11" s="522">
        <v>44</v>
      </c>
      <c r="H11" s="522">
        <v>76</v>
      </c>
      <c r="J11" s="537">
        <v>107</v>
      </c>
      <c r="K11" s="537">
        <v>47</v>
      </c>
      <c r="L11" s="537">
        <v>60</v>
      </c>
      <c r="N11" s="537">
        <v>113</v>
      </c>
      <c r="O11" s="537">
        <v>47</v>
      </c>
      <c r="P11" s="537">
        <v>66</v>
      </c>
      <c r="R11" s="537">
        <v>147</v>
      </c>
      <c r="S11" s="537">
        <v>58</v>
      </c>
      <c r="T11" s="537">
        <v>89</v>
      </c>
      <c r="V11" s="537">
        <v>109</v>
      </c>
      <c r="W11" s="537">
        <v>40</v>
      </c>
      <c r="X11" s="537">
        <v>69</v>
      </c>
    </row>
    <row r="12" spans="1:25" x14ac:dyDescent="0.2">
      <c r="A12" s="54" t="s">
        <v>61</v>
      </c>
      <c r="B12" s="524">
        <f t="shared" si="0"/>
        <v>1258</v>
      </c>
      <c r="C12" s="524">
        <f t="shared" si="1"/>
        <v>552</v>
      </c>
      <c r="D12" s="524">
        <f t="shared" ref="D12:D32" si="2">+B12-C12</f>
        <v>706</v>
      </c>
      <c r="E12" s="537"/>
      <c r="F12" s="522">
        <v>217</v>
      </c>
      <c r="G12" s="522">
        <v>96</v>
      </c>
      <c r="H12" s="522">
        <v>121</v>
      </c>
      <c r="J12" s="537">
        <v>222</v>
      </c>
      <c r="K12" s="537">
        <v>96</v>
      </c>
      <c r="L12" s="537">
        <v>126</v>
      </c>
      <c r="N12" s="537">
        <v>223</v>
      </c>
      <c r="O12" s="537">
        <v>100</v>
      </c>
      <c r="P12" s="537">
        <v>123</v>
      </c>
      <c r="R12" s="537">
        <v>342</v>
      </c>
      <c r="S12" s="537">
        <v>149</v>
      </c>
      <c r="T12" s="537">
        <v>193</v>
      </c>
      <c r="V12" s="537">
        <v>254</v>
      </c>
      <c r="W12" s="537">
        <v>111</v>
      </c>
      <c r="X12" s="537">
        <v>143</v>
      </c>
    </row>
    <row r="13" spans="1:25" x14ac:dyDescent="0.2">
      <c r="A13" s="54" t="s">
        <v>62</v>
      </c>
      <c r="B13" s="524">
        <f t="shared" si="0"/>
        <v>1027</v>
      </c>
      <c r="C13" s="524">
        <f t="shared" si="1"/>
        <v>387</v>
      </c>
      <c r="D13" s="524">
        <f t="shared" si="2"/>
        <v>640</v>
      </c>
      <c r="E13" s="537"/>
      <c r="F13" s="522">
        <v>137</v>
      </c>
      <c r="G13" s="522">
        <v>53</v>
      </c>
      <c r="H13" s="522">
        <v>84</v>
      </c>
      <c r="J13" s="537">
        <v>175</v>
      </c>
      <c r="K13" s="537">
        <v>65</v>
      </c>
      <c r="L13" s="537">
        <v>110</v>
      </c>
      <c r="N13" s="537">
        <v>213</v>
      </c>
      <c r="O13" s="537">
        <v>82</v>
      </c>
      <c r="P13" s="537">
        <v>131</v>
      </c>
      <c r="R13" s="537">
        <v>251</v>
      </c>
      <c r="S13" s="537">
        <v>90</v>
      </c>
      <c r="T13" s="537">
        <v>161</v>
      </c>
      <c r="V13" s="537">
        <v>251</v>
      </c>
      <c r="W13" s="537">
        <v>97</v>
      </c>
      <c r="X13" s="537">
        <v>154</v>
      </c>
    </row>
    <row r="14" spans="1:25" x14ac:dyDescent="0.2">
      <c r="A14" s="54" t="s">
        <v>63</v>
      </c>
      <c r="B14" s="524">
        <f t="shared" si="0"/>
        <v>800</v>
      </c>
      <c r="C14" s="524">
        <f t="shared" si="1"/>
        <v>377</v>
      </c>
      <c r="D14" s="524">
        <f t="shared" si="2"/>
        <v>423</v>
      </c>
      <c r="E14" s="538"/>
      <c r="F14" s="541">
        <v>99</v>
      </c>
      <c r="G14" s="541">
        <v>49</v>
      </c>
      <c r="H14" s="541">
        <v>50</v>
      </c>
      <c r="J14" s="538">
        <v>125</v>
      </c>
      <c r="K14" s="537">
        <v>54</v>
      </c>
      <c r="L14" s="537">
        <v>71</v>
      </c>
      <c r="N14" s="537">
        <v>170</v>
      </c>
      <c r="O14" s="537">
        <v>86</v>
      </c>
      <c r="P14" s="537">
        <v>84</v>
      </c>
      <c r="R14" s="537">
        <v>235</v>
      </c>
      <c r="S14" s="537">
        <v>111</v>
      </c>
      <c r="T14" s="537">
        <v>124</v>
      </c>
      <c r="V14" s="537">
        <v>171</v>
      </c>
      <c r="W14" s="537">
        <v>77</v>
      </c>
      <c r="X14" s="537">
        <v>94</v>
      </c>
    </row>
    <row r="15" spans="1:25" x14ac:dyDescent="0.2">
      <c r="A15" s="54" t="s">
        <v>64</v>
      </c>
      <c r="B15" s="524">
        <f t="shared" si="0"/>
        <v>3322</v>
      </c>
      <c r="C15" s="524">
        <f t="shared" si="1"/>
        <v>1614</v>
      </c>
      <c r="D15" s="524">
        <f t="shared" si="2"/>
        <v>1708</v>
      </c>
      <c r="E15" s="538"/>
      <c r="F15" s="541">
        <v>391</v>
      </c>
      <c r="G15" s="541">
        <v>192</v>
      </c>
      <c r="H15" s="541">
        <v>199</v>
      </c>
      <c r="J15" s="538">
        <v>501</v>
      </c>
      <c r="K15" s="538">
        <v>264</v>
      </c>
      <c r="L15" s="538">
        <v>237</v>
      </c>
      <c r="N15" s="538">
        <v>569</v>
      </c>
      <c r="O15" s="538">
        <v>287</v>
      </c>
      <c r="P15" s="538">
        <v>282</v>
      </c>
      <c r="R15" s="538">
        <v>917</v>
      </c>
      <c r="S15" s="538">
        <v>415</v>
      </c>
      <c r="T15" s="538">
        <v>502</v>
      </c>
      <c r="V15" s="538">
        <v>944</v>
      </c>
      <c r="W15" s="538">
        <v>456</v>
      </c>
      <c r="X15" s="538">
        <v>488</v>
      </c>
    </row>
    <row r="16" spans="1:25" x14ac:dyDescent="0.2">
      <c r="A16" s="54" t="s">
        <v>55</v>
      </c>
      <c r="B16" s="524">
        <f t="shared" si="0"/>
        <v>2828</v>
      </c>
      <c r="C16" s="524">
        <f t="shared" si="1"/>
        <v>1220</v>
      </c>
      <c r="D16" s="524">
        <f t="shared" si="2"/>
        <v>1608</v>
      </c>
      <c r="E16" s="538"/>
      <c r="F16" s="541">
        <v>480</v>
      </c>
      <c r="G16" s="541">
        <v>204</v>
      </c>
      <c r="H16" s="541">
        <v>276</v>
      </c>
      <c r="J16" s="538">
        <v>549</v>
      </c>
      <c r="K16" s="538">
        <v>259</v>
      </c>
      <c r="L16" s="538">
        <v>290</v>
      </c>
      <c r="N16" s="538">
        <v>551</v>
      </c>
      <c r="O16" s="538">
        <v>235</v>
      </c>
      <c r="P16" s="538">
        <v>316</v>
      </c>
      <c r="R16" s="538">
        <v>712</v>
      </c>
      <c r="S16" s="538">
        <v>297</v>
      </c>
      <c r="T16" s="538">
        <v>415</v>
      </c>
      <c r="V16" s="538">
        <v>536</v>
      </c>
      <c r="W16" s="538">
        <v>225</v>
      </c>
      <c r="X16" s="538">
        <v>311</v>
      </c>
    </row>
    <row r="17" spans="1:24" x14ac:dyDescent="0.2">
      <c r="A17" s="54" t="s">
        <v>65</v>
      </c>
      <c r="B17" s="524">
        <f t="shared" si="0"/>
        <v>2614</v>
      </c>
      <c r="C17" s="524">
        <f t="shared" si="1"/>
        <v>1283</v>
      </c>
      <c r="D17" s="524">
        <f t="shared" si="2"/>
        <v>1331</v>
      </c>
      <c r="E17" s="537"/>
      <c r="F17" s="522">
        <v>292</v>
      </c>
      <c r="G17" s="522">
        <v>140</v>
      </c>
      <c r="H17" s="522">
        <v>152</v>
      </c>
      <c r="J17" s="537">
        <v>403</v>
      </c>
      <c r="K17" s="537">
        <v>189</v>
      </c>
      <c r="L17" s="537">
        <v>214</v>
      </c>
      <c r="N17" s="537">
        <v>503</v>
      </c>
      <c r="O17" s="537">
        <v>256</v>
      </c>
      <c r="P17" s="537">
        <v>247</v>
      </c>
      <c r="R17" s="537">
        <v>705</v>
      </c>
      <c r="S17" s="537">
        <v>345</v>
      </c>
      <c r="T17" s="537">
        <v>360</v>
      </c>
      <c r="V17" s="537">
        <v>711</v>
      </c>
      <c r="W17" s="537">
        <v>353</v>
      </c>
      <c r="X17" s="537">
        <v>358</v>
      </c>
    </row>
    <row r="18" spans="1:24" x14ac:dyDescent="0.2">
      <c r="A18" s="53" t="s">
        <v>32</v>
      </c>
      <c r="B18" s="524">
        <f t="shared" si="0"/>
        <v>4376</v>
      </c>
      <c r="C18" s="524">
        <f t="shared" si="1"/>
        <v>1918</v>
      </c>
      <c r="D18" s="524">
        <f t="shared" si="2"/>
        <v>2458</v>
      </c>
      <c r="E18" s="524"/>
      <c r="F18" s="522">
        <v>691</v>
      </c>
      <c r="G18" s="522">
        <v>333</v>
      </c>
      <c r="H18" s="522">
        <v>358</v>
      </c>
      <c r="J18" s="524">
        <v>810</v>
      </c>
      <c r="K18" s="537">
        <v>364</v>
      </c>
      <c r="L18" s="537">
        <v>446</v>
      </c>
      <c r="N18" s="537">
        <v>892</v>
      </c>
      <c r="O18" s="524">
        <v>387</v>
      </c>
      <c r="P18" s="537">
        <v>505</v>
      </c>
      <c r="R18" s="537">
        <v>1066</v>
      </c>
      <c r="S18" s="537">
        <v>456</v>
      </c>
      <c r="T18" s="524">
        <v>610</v>
      </c>
      <c r="V18" s="537">
        <v>917</v>
      </c>
      <c r="W18" s="537">
        <v>378</v>
      </c>
      <c r="X18" s="537">
        <v>539</v>
      </c>
    </row>
    <row r="19" spans="1:24" x14ac:dyDescent="0.2">
      <c r="A19" s="54" t="s">
        <v>68</v>
      </c>
      <c r="B19" s="524">
        <f t="shared" si="0"/>
        <v>794</v>
      </c>
      <c r="C19" s="524">
        <f t="shared" si="1"/>
        <v>380</v>
      </c>
      <c r="D19" s="524">
        <f t="shared" si="2"/>
        <v>414</v>
      </c>
      <c r="E19" s="524"/>
      <c r="F19" s="534">
        <v>85</v>
      </c>
      <c r="G19" s="534">
        <v>34</v>
      </c>
      <c r="H19" s="534">
        <v>51</v>
      </c>
      <c r="J19" s="524">
        <v>107</v>
      </c>
      <c r="K19" s="524">
        <v>52</v>
      </c>
      <c r="L19" s="524">
        <v>55</v>
      </c>
      <c r="N19" s="524">
        <v>141</v>
      </c>
      <c r="O19" s="524">
        <v>75</v>
      </c>
      <c r="P19" s="524">
        <v>66</v>
      </c>
      <c r="R19" s="524">
        <v>221</v>
      </c>
      <c r="S19" s="524">
        <v>114</v>
      </c>
      <c r="T19" s="524">
        <v>107</v>
      </c>
      <c r="V19" s="524">
        <v>240</v>
      </c>
      <c r="W19" s="524">
        <v>105</v>
      </c>
      <c r="X19" s="524">
        <v>135</v>
      </c>
    </row>
    <row r="20" spans="1:24" x14ac:dyDescent="0.2">
      <c r="A20" s="54" t="s">
        <v>33</v>
      </c>
      <c r="B20" s="524">
        <f t="shared" si="0"/>
        <v>2253</v>
      </c>
      <c r="C20" s="524">
        <f t="shared" si="1"/>
        <v>934</v>
      </c>
      <c r="D20" s="524">
        <f t="shared" si="2"/>
        <v>1319</v>
      </c>
      <c r="E20" s="524"/>
      <c r="F20" s="534">
        <v>287</v>
      </c>
      <c r="G20" s="534">
        <v>113</v>
      </c>
      <c r="H20" s="534">
        <v>174</v>
      </c>
      <c r="J20" s="524">
        <v>436</v>
      </c>
      <c r="K20" s="524">
        <v>173</v>
      </c>
      <c r="L20" s="524">
        <v>263</v>
      </c>
      <c r="N20" s="524">
        <v>481</v>
      </c>
      <c r="O20" s="524">
        <v>212</v>
      </c>
      <c r="P20" s="524">
        <v>269</v>
      </c>
      <c r="R20" s="524">
        <v>567</v>
      </c>
      <c r="S20" s="524">
        <v>239</v>
      </c>
      <c r="T20" s="524">
        <v>328</v>
      </c>
      <c r="V20" s="524">
        <v>482</v>
      </c>
      <c r="W20" s="524">
        <v>197</v>
      </c>
      <c r="X20" s="524">
        <v>285</v>
      </c>
    </row>
    <row r="21" spans="1:24" x14ac:dyDescent="0.2">
      <c r="A21" s="54" t="s">
        <v>218</v>
      </c>
      <c r="B21" s="524">
        <f t="shared" si="0"/>
        <v>1676</v>
      </c>
      <c r="C21" s="524">
        <f t="shared" si="1"/>
        <v>755</v>
      </c>
      <c r="D21" s="524">
        <f t="shared" si="2"/>
        <v>921</v>
      </c>
      <c r="E21" s="524"/>
      <c r="F21" s="534">
        <v>194</v>
      </c>
      <c r="G21" s="534">
        <v>83</v>
      </c>
      <c r="H21" s="534">
        <v>111</v>
      </c>
      <c r="J21" s="524">
        <v>214</v>
      </c>
      <c r="K21" s="524">
        <v>93</v>
      </c>
      <c r="L21" s="524">
        <v>121</v>
      </c>
      <c r="N21" s="524">
        <v>322</v>
      </c>
      <c r="O21" s="524">
        <v>158</v>
      </c>
      <c r="P21" s="524">
        <v>164</v>
      </c>
      <c r="R21" s="524">
        <v>466</v>
      </c>
      <c r="S21" s="524">
        <v>199</v>
      </c>
      <c r="T21" s="524">
        <v>267</v>
      </c>
      <c r="V21" s="524">
        <v>480</v>
      </c>
      <c r="W21" s="524">
        <v>222</v>
      </c>
      <c r="X21" s="524">
        <v>258</v>
      </c>
    </row>
    <row r="22" spans="1:24" x14ac:dyDescent="0.2">
      <c r="A22" s="54" t="s">
        <v>56</v>
      </c>
      <c r="B22" s="524">
        <f t="shared" si="0"/>
        <v>1910</v>
      </c>
      <c r="C22" s="524">
        <f t="shared" si="1"/>
        <v>772</v>
      </c>
      <c r="D22" s="524">
        <f t="shared" si="2"/>
        <v>1138</v>
      </c>
      <c r="E22" s="524"/>
      <c r="F22" s="534">
        <v>268</v>
      </c>
      <c r="G22" s="534">
        <v>121</v>
      </c>
      <c r="H22" s="534">
        <v>147</v>
      </c>
      <c r="J22" s="524">
        <v>331</v>
      </c>
      <c r="K22" s="524">
        <v>139</v>
      </c>
      <c r="L22" s="524">
        <v>192</v>
      </c>
      <c r="N22" s="524">
        <v>344</v>
      </c>
      <c r="O22" s="524">
        <v>136</v>
      </c>
      <c r="P22" s="524">
        <v>208</v>
      </c>
      <c r="R22" s="524">
        <v>506</v>
      </c>
      <c r="S22" s="524">
        <v>212</v>
      </c>
      <c r="T22" s="524">
        <v>294</v>
      </c>
      <c r="V22" s="524">
        <v>461</v>
      </c>
      <c r="W22" s="524">
        <v>164</v>
      </c>
      <c r="X22" s="524">
        <v>297</v>
      </c>
    </row>
    <row r="23" spans="1:24" x14ac:dyDescent="0.2">
      <c r="A23" s="54" t="s">
        <v>70</v>
      </c>
      <c r="B23" s="524">
        <f t="shared" si="0"/>
        <v>278</v>
      </c>
      <c r="C23" s="524">
        <f t="shared" si="1"/>
        <v>151</v>
      </c>
      <c r="D23" s="524">
        <f t="shared" si="2"/>
        <v>127</v>
      </c>
      <c r="E23" s="524"/>
      <c r="F23" s="534">
        <v>20</v>
      </c>
      <c r="G23" s="534">
        <v>10</v>
      </c>
      <c r="H23" s="534">
        <v>10</v>
      </c>
      <c r="J23" s="524">
        <v>34</v>
      </c>
      <c r="K23" s="524">
        <v>18</v>
      </c>
      <c r="L23" s="524">
        <v>16</v>
      </c>
      <c r="N23" s="524">
        <v>44</v>
      </c>
      <c r="O23" s="524">
        <v>28</v>
      </c>
      <c r="P23" s="524">
        <v>16</v>
      </c>
      <c r="R23" s="524">
        <v>75</v>
      </c>
      <c r="S23" s="524">
        <v>39</v>
      </c>
      <c r="T23" s="524">
        <v>36</v>
      </c>
      <c r="V23" s="524">
        <v>105</v>
      </c>
      <c r="W23" s="524">
        <v>56</v>
      </c>
      <c r="X23" s="524">
        <v>49</v>
      </c>
    </row>
    <row r="24" spans="1:24" x14ac:dyDescent="0.2">
      <c r="A24" s="54" t="s">
        <v>71</v>
      </c>
      <c r="B24" s="524">
        <f t="shared" si="0"/>
        <v>256</v>
      </c>
      <c r="C24" s="524">
        <f t="shared" si="1"/>
        <v>118</v>
      </c>
      <c r="D24" s="524">
        <f t="shared" si="2"/>
        <v>138</v>
      </c>
      <c r="E24" s="524"/>
      <c r="F24" s="534">
        <v>25</v>
      </c>
      <c r="G24" s="534">
        <v>12</v>
      </c>
      <c r="H24" s="534">
        <v>13</v>
      </c>
      <c r="J24" s="524">
        <v>34</v>
      </c>
      <c r="K24" s="524">
        <v>16</v>
      </c>
      <c r="L24" s="524">
        <v>18</v>
      </c>
      <c r="N24" s="524">
        <v>44</v>
      </c>
      <c r="O24" s="524">
        <v>24</v>
      </c>
      <c r="P24" s="524">
        <v>20</v>
      </c>
      <c r="R24" s="524">
        <v>74</v>
      </c>
      <c r="S24" s="524">
        <v>30</v>
      </c>
      <c r="T24" s="524">
        <v>44</v>
      </c>
      <c r="V24" s="524">
        <v>79</v>
      </c>
      <c r="W24" s="524">
        <v>36</v>
      </c>
      <c r="X24" s="524">
        <v>43</v>
      </c>
    </row>
    <row r="25" spans="1:24" x14ac:dyDescent="0.2">
      <c r="A25" s="54" t="s">
        <v>57</v>
      </c>
      <c r="B25" s="524">
        <f t="shared" si="0"/>
        <v>762</v>
      </c>
      <c r="C25" s="524">
        <f t="shared" si="1"/>
        <v>365</v>
      </c>
      <c r="D25" s="524">
        <f t="shared" si="2"/>
        <v>397</v>
      </c>
      <c r="E25" s="524"/>
      <c r="F25" s="534">
        <v>72</v>
      </c>
      <c r="G25" s="534">
        <v>43</v>
      </c>
      <c r="H25" s="534">
        <v>29</v>
      </c>
      <c r="J25" s="524">
        <v>81</v>
      </c>
      <c r="K25" s="524">
        <v>50</v>
      </c>
      <c r="L25" s="524">
        <v>31</v>
      </c>
      <c r="N25" s="524">
        <v>100</v>
      </c>
      <c r="O25" s="524">
        <v>54</v>
      </c>
      <c r="P25" s="524">
        <v>46</v>
      </c>
      <c r="R25" s="524">
        <v>233</v>
      </c>
      <c r="S25" s="524">
        <v>103</v>
      </c>
      <c r="T25" s="524">
        <v>130</v>
      </c>
      <c r="V25" s="524">
        <v>276</v>
      </c>
      <c r="W25" s="524">
        <v>115</v>
      </c>
      <c r="X25" s="524">
        <v>161</v>
      </c>
    </row>
    <row r="26" spans="1:24" x14ac:dyDescent="0.2">
      <c r="A26" s="54" t="s">
        <v>58</v>
      </c>
      <c r="B26" s="524">
        <f t="shared" si="0"/>
        <v>747</v>
      </c>
      <c r="C26" s="524">
        <f t="shared" si="1"/>
        <v>329</v>
      </c>
      <c r="D26" s="524">
        <f t="shared" si="2"/>
        <v>418</v>
      </c>
      <c r="E26" s="524"/>
      <c r="F26" s="534">
        <v>94</v>
      </c>
      <c r="G26" s="534">
        <v>40</v>
      </c>
      <c r="H26" s="534">
        <v>54</v>
      </c>
      <c r="J26" s="524">
        <v>90</v>
      </c>
      <c r="K26" s="524">
        <v>42</v>
      </c>
      <c r="L26" s="524">
        <v>48</v>
      </c>
      <c r="N26" s="524">
        <v>131</v>
      </c>
      <c r="O26" s="524">
        <v>57</v>
      </c>
      <c r="P26" s="524">
        <v>74</v>
      </c>
      <c r="R26" s="524">
        <v>218</v>
      </c>
      <c r="S26" s="524">
        <v>101</v>
      </c>
      <c r="T26" s="524">
        <v>117</v>
      </c>
      <c r="V26" s="524">
        <v>214</v>
      </c>
      <c r="W26" s="524">
        <v>89</v>
      </c>
      <c r="X26" s="524">
        <v>125</v>
      </c>
    </row>
    <row r="27" spans="1:24" x14ac:dyDescent="0.2">
      <c r="A27" s="54" t="s">
        <v>59</v>
      </c>
      <c r="B27" s="524">
        <f t="shared" si="0"/>
        <v>2960</v>
      </c>
      <c r="C27" s="524">
        <f t="shared" si="1"/>
        <v>1471</v>
      </c>
      <c r="D27" s="524">
        <f t="shared" si="2"/>
        <v>1489</v>
      </c>
      <c r="E27" s="524"/>
      <c r="F27" s="534">
        <v>292</v>
      </c>
      <c r="G27" s="534">
        <v>143</v>
      </c>
      <c r="H27" s="534">
        <v>149</v>
      </c>
      <c r="J27" s="524">
        <v>463</v>
      </c>
      <c r="K27" s="524">
        <v>240</v>
      </c>
      <c r="L27" s="524">
        <v>223</v>
      </c>
      <c r="N27" s="524">
        <v>500</v>
      </c>
      <c r="O27" s="524">
        <v>253</v>
      </c>
      <c r="P27" s="524">
        <v>247</v>
      </c>
      <c r="R27" s="524">
        <v>795</v>
      </c>
      <c r="S27" s="524">
        <v>402</v>
      </c>
      <c r="T27" s="524">
        <v>393</v>
      </c>
      <c r="V27" s="524">
        <v>910</v>
      </c>
      <c r="W27" s="524">
        <v>433</v>
      </c>
      <c r="X27" s="524">
        <v>477</v>
      </c>
    </row>
    <row r="28" spans="1:24" x14ac:dyDescent="0.2">
      <c r="A28" s="54" t="s">
        <v>85</v>
      </c>
      <c r="B28" s="524">
        <f t="shared" si="0"/>
        <v>2117</v>
      </c>
      <c r="C28" s="524">
        <f t="shared" si="1"/>
        <v>880</v>
      </c>
      <c r="D28" s="524">
        <f t="shared" si="2"/>
        <v>1237</v>
      </c>
      <c r="E28" s="524"/>
      <c r="F28" s="534">
        <v>289</v>
      </c>
      <c r="G28" s="534">
        <v>117</v>
      </c>
      <c r="H28" s="534">
        <v>172</v>
      </c>
      <c r="J28" s="524">
        <v>343</v>
      </c>
      <c r="K28" s="524">
        <v>147</v>
      </c>
      <c r="L28" s="524">
        <v>196</v>
      </c>
      <c r="N28" s="524">
        <v>354</v>
      </c>
      <c r="O28" s="524">
        <v>144</v>
      </c>
      <c r="P28" s="524">
        <v>210</v>
      </c>
      <c r="R28" s="524">
        <v>571</v>
      </c>
      <c r="S28" s="524">
        <v>244</v>
      </c>
      <c r="T28" s="524">
        <v>327</v>
      </c>
      <c r="V28" s="524">
        <v>560</v>
      </c>
      <c r="W28" s="524">
        <v>228</v>
      </c>
      <c r="X28" s="524">
        <v>332</v>
      </c>
    </row>
    <row r="29" spans="1:24" x14ac:dyDescent="0.2">
      <c r="A29" s="54" t="s">
        <v>72</v>
      </c>
      <c r="B29" s="524">
        <f t="shared" si="0"/>
        <v>1559</v>
      </c>
      <c r="C29" s="524">
        <f t="shared" si="1"/>
        <v>776</v>
      </c>
      <c r="D29" s="524">
        <f t="shared" si="2"/>
        <v>783</v>
      </c>
      <c r="E29" s="524"/>
      <c r="F29" s="534">
        <v>165</v>
      </c>
      <c r="G29" s="534">
        <v>80</v>
      </c>
      <c r="H29" s="534">
        <v>85</v>
      </c>
      <c r="J29" s="524">
        <v>232</v>
      </c>
      <c r="K29" s="524">
        <v>118</v>
      </c>
      <c r="L29" s="524">
        <v>114</v>
      </c>
      <c r="N29" s="524">
        <v>256</v>
      </c>
      <c r="O29" s="524">
        <v>137</v>
      </c>
      <c r="P29" s="524">
        <v>119</v>
      </c>
      <c r="R29" s="524">
        <v>468</v>
      </c>
      <c r="S29" s="524">
        <v>240</v>
      </c>
      <c r="T29" s="524">
        <v>228</v>
      </c>
      <c r="V29" s="524">
        <v>438</v>
      </c>
      <c r="W29" s="524">
        <v>201</v>
      </c>
      <c r="X29" s="524">
        <v>237</v>
      </c>
    </row>
    <row r="30" spans="1:24" x14ac:dyDescent="0.2">
      <c r="A30" s="54" t="s">
        <v>74</v>
      </c>
      <c r="B30" s="524">
        <f t="shared" si="0"/>
        <v>2387</v>
      </c>
      <c r="C30" s="524">
        <f t="shared" si="1"/>
        <v>1045</v>
      </c>
      <c r="D30" s="524">
        <f t="shared" si="2"/>
        <v>1342</v>
      </c>
      <c r="E30" s="524"/>
      <c r="F30" s="534">
        <v>271</v>
      </c>
      <c r="G30" s="534">
        <v>124</v>
      </c>
      <c r="H30" s="534">
        <v>147</v>
      </c>
      <c r="J30" s="524">
        <v>315</v>
      </c>
      <c r="K30" s="524">
        <v>144</v>
      </c>
      <c r="L30" s="524">
        <v>171</v>
      </c>
      <c r="N30" s="524">
        <v>402</v>
      </c>
      <c r="O30" s="524">
        <v>187</v>
      </c>
      <c r="P30" s="524">
        <v>215</v>
      </c>
      <c r="R30" s="524">
        <v>702</v>
      </c>
      <c r="S30" s="524">
        <v>305</v>
      </c>
      <c r="T30" s="524">
        <v>397</v>
      </c>
      <c r="V30" s="524">
        <v>697</v>
      </c>
      <c r="W30" s="524">
        <v>285</v>
      </c>
      <c r="X30" s="524">
        <v>412</v>
      </c>
    </row>
    <row r="31" spans="1:24" x14ac:dyDescent="0.2">
      <c r="A31" s="54" t="s">
        <v>75</v>
      </c>
      <c r="B31" s="524">
        <f t="shared" si="0"/>
        <v>2127</v>
      </c>
      <c r="C31" s="524">
        <f t="shared" si="1"/>
        <v>1016</v>
      </c>
      <c r="D31" s="524">
        <f t="shared" si="2"/>
        <v>1111</v>
      </c>
      <c r="E31" s="524"/>
      <c r="F31" s="534">
        <v>199</v>
      </c>
      <c r="G31" s="534">
        <v>92</v>
      </c>
      <c r="H31" s="534">
        <v>107</v>
      </c>
      <c r="J31" s="524">
        <v>231</v>
      </c>
      <c r="K31" s="524">
        <v>116</v>
      </c>
      <c r="L31" s="524">
        <v>115</v>
      </c>
      <c r="N31" s="524">
        <v>301</v>
      </c>
      <c r="O31" s="524">
        <v>159</v>
      </c>
      <c r="P31" s="524">
        <v>142</v>
      </c>
      <c r="R31" s="524">
        <v>728</v>
      </c>
      <c r="S31" s="524">
        <v>357</v>
      </c>
      <c r="T31" s="524">
        <v>371</v>
      </c>
      <c r="V31" s="524">
        <v>668</v>
      </c>
      <c r="W31" s="524">
        <v>292</v>
      </c>
      <c r="X31" s="524">
        <v>376</v>
      </c>
    </row>
    <row r="32" spans="1:24" ht="13.5" thickBot="1" x14ac:dyDescent="0.25">
      <c r="A32" s="58" t="s">
        <v>76</v>
      </c>
      <c r="B32" s="520">
        <f t="shared" si="0"/>
        <v>225</v>
      </c>
      <c r="C32" s="520">
        <f t="shared" si="1"/>
        <v>125</v>
      </c>
      <c r="D32" s="520">
        <f t="shared" si="2"/>
        <v>100</v>
      </c>
      <c r="E32" s="520"/>
      <c r="F32" s="535">
        <v>12</v>
      </c>
      <c r="G32" s="535">
        <v>7</v>
      </c>
      <c r="H32" s="535">
        <v>5</v>
      </c>
      <c r="I32" s="520"/>
      <c r="J32" s="520">
        <v>32</v>
      </c>
      <c r="K32" s="520">
        <v>15</v>
      </c>
      <c r="L32" s="520">
        <v>17</v>
      </c>
      <c r="M32" s="520"/>
      <c r="N32" s="520">
        <v>44</v>
      </c>
      <c r="O32" s="520">
        <v>27</v>
      </c>
      <c r="P32" s="520">
        <v>17</v>
      </c>
      <c r="Q32" s="520"/>
      <c r="R32" s="520">
        <v>71</v>
      </c>
      <c r="S32" s="520">
        <v>39</v>
      </c>
      <c r="T32" s="520">
        <v>32</v>
      </c>
      <c r="U32" s="520"/>
      <c r="V32" s="520">
        <v>66</v>
      </c>
      <c r="W32" s="520">
        <v>37</v>
      </c>
      <c r="X32" s="520">
        <v>29</v>
      </c>
    </row>
    <row r="33" spans="1:24" ht="15" customHeight="1" x14ac:dyDescent="0.2">
      <c r="A33" s="35" t="s">
        <v>24</v>
      </c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</row>
    <row r="34" spans="1:24" x14ac:dyDescent="0.2"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D9 B11:X32">
    <cfRule type="cellIs" dxfId="559" priority="8" operator="equal">
      <formula>0</formula>
    </cfRule>
  </conditionalFormatting>
  <conditionalFormatting sqref="F9:H9">
    <cfRule type="cellIs" dxfId="558" priority="7" operator="equal">
      <formula>0</formula>
    </cfRule>
  </conditionalFormatting>
  <conditionalFormatting sqref="J9:L9">
    <cfRule type="cellIs" dxfId="557" priority="6" operator="equal">
      <formula>0</formula>
    </cfRule>
  </conditionalFormatting>
  <conditionalFormatting sqref="N9:P9">
    <cfRule type="cellIs" dxfId="556" priority="5" operator="equal">
      <formula>0</formula>
    </cfRule>
  </conditionalFormatting>
  <conditionalFormatting sqref="R9:T9">
    <cfRule type="cellIs" dxfId="555" priority="4" operator="equal">
      <formula>0</formula>
    </cfRule>
  </conditionalFormatting>
  <conditionalFormatting sqref="V9:X9">
    <cfRule type="cellIs" dxfId="554" priority="3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61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970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187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207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54">
        <v>81644</v>
      </c>
      <c r="C9" s="454">
        <v>82745</v>
      </c>
      <c r="D9" s="454">
        <v>82226</v>
      </c>
      <c r="E9" s="454">
        <v>82983</v>
      </c>
      <c r="F9" s="454">
        <v>83219</v>
      </c>
      <c r="G9" s="454">
        <v>83886</v>
      </c>
      <c r="H9" s="454">
        <v>84722</v>
      </c>
      <c r="I9" s="454">
        <v>83473</v>
      </c>
      <c r="J9" s="454">
        <v>85304</v>
      </c>
      <c r="K9" s="454">
        <v>85802</v>
      </c>
      <c r="L9" s="454">
        <v>88374</v>
      </c>
      <c r="M9" s="421">
        <f>+M11+M18+M28+M58</f>
        <v>81385</v>
      </c>
    </row>
    <row r="10" spans="1:14" ht="6.75" customHeight="1" x14ac:dyDescent="0.2">
      <c r="A10" s="75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7"/>
    </row>
    <row r="11" spans="1:14" s="437" customFormat="1" x14ac:dyDescent="0.2">
      <c r="A11" s="79" t="s">
        <v>3</v>
      </c>
      <c r="B11" s="454">
        <v>17710</v>
      </c>
      <c r="C11" s="454">
        <v>17633</v>
      </c>
      <c r="D11" s="454">
        <v>17463</v>
      </c>
      <c r="E11" s="454">
        <v>17417</v>
      </c>
      <c r="F11" s="454">
        <v>18068</v>
      </c>
      <c r="G11" s="454">
        <v>17986</v>
      </c>
      <c r="H11" s="454">
        <v>18097</v>
      </c>
      <c r="I11" s="454">
        <v>17452</v>
      </c>
      <c r="J11" s="454">
        <v>18898</v>
      </c>
      <c r="K11" s="454">
        <v>19819</v>
      </c>
      <c r="L11" s="454">
        <v>20947</v>
      </c>
      <c r="M11" s="421">
        <f>SUM(M12:M16)</f>
        <v>17454</v>
      </c>
    </row>
    <row r="12" spans="1:14" x14ac:dyDescent="0.2">
      <c r="A12" s="77" t="s">
        <v>19</v>
      </c>
      <c r="B12" s="442"/>
      <c r="C12" s="442"/>
      <c r="D12" s="442"/>
      <c r="E12" s="442"/>
      <c r="F12" s="442">
        <v>667</v>
      </c>
      <c r="G12" s="442">
        <v>667</v>
      </c>
      <c r="H12" s="442">
        <v>872</v>
      </c>
      <c r="I12" s="442">
        <v>817</v>
      </c>
      <c r="J12" s="442">
        <v>714</v>
      </c>
      <c r="K12" s="442">
        <v>815</v>
      </c>
      <c r="L12" s="442">
        <v>914</v>
      </c>
      <c r="M12" s="430">
        <v>652</v>
      </c>
    </row>
    <row r="13" spans="1:14" x14ac:dyDescent="0.2">
      <c r="A13" s="77" t="s">
        <v>17</v>
      </c>
      <c r="B13" s="442">
        <v>1798</v>
      </c>
      <c r="C13" s="442">
        <v>1903</v>
      </c>
      <c r="D13" s="442">
        <v>1956</v>
      </c>
      <c r="E13" s="442">
        <v>1775</v>
      </c>
      <c r="F13" s="442">
        <v>1756</v>
      </c>
      <c r="G13" s="442">
        <v>1753</v>
      </c>
      <c r="H13" s="442">
        <v>1735</v>
      </c>
      <c r="I13" s="442">
        <v>1674</v>
      </c>
      <c r="J13" s="442">
        <v>1683</v>
      </c>
      <c r="K13" s="442">
        <v>1730</v>
      </c>
      <c r="L13" s="442">
        <v>1762</v>
      </c>
      <c r="M13" s="430">
        <v>1202</v>
      </c>
    </row>
    <row r="14" spans="1:14" x14ac:dyDescent="0.2">
      <c r="A14" s="77" t="s">
        <v>4</v>
      </c>
      <c r="B14" s="442">
        <v>3596</v>
      </c>
      <c r="C14" s="442">
        <v>3503</v>
      </c>
      <c r="D14" s="442">
        <v>3662</v>
      </c>
      <c r="E14" s="442">
        <v>3590</v>
      </c>
      <c r="F14" s="442">
        <v>3353</v>
      </c>
      <c r="G14" s="442">
        <v>3428</v>
      </c>
      <c r="H14" s="442">
        <v>3399</v>
      </c>
      <c r="I14" s="442">
        <v>3184</v>
      </c>
      <c r="J14" s="442">
        <v>3448</v>
      </c>
      <c r="K14" s="442">
        <v>3856</v>
      </c>
      <c r="L14" s="442">
        <v>3624</v>
      </c>
      <c r="M14" s="430">
        <v>2331</v>
      </c>
    </row>
    <row r="15" spans="1:14" x14ac:dyDescent="0.2">
      <c r="A15" s="77" t="s">
        <v>5</v>
      </c>
      <c r="B15" s="442">
        <v>5568</v>
      </c>
      <c r="C15" s="442">
        <v>5645</v>
      </c>
      <c r="D15" s="442">
        <v>5376</v>
      </c>
      <c r="E15" s="442">
        <v>5663</v>
      </c>
      <c r="F15" s="442">
        <v>5600</v>
      </c>
      <c r="G15" s="442">
        <v>5366</v>
      </c>
      <c r="H15" s="442">
        <v>5603</v>
      </c>
      <c r="I15" s="442">
        <v>5338</v>
      </c>
      <c r="J15" s="442">
        <v>6034</v>
      </c>
      <c r="K15" s="442">
        <v>6588</v>
      </c>
      <c r="L15" s="442">
        <v>7335</v>
      </c>
      <c r="M15" s="430">
        <v>6130</v>
      </c>
    </row>
    <row r="16" spans="1:14" x14ac:dyDescent="0.2">
      <c r="A16" s="77" t="s">
        <v>577</v>
      </c>
      <c r="B16" s="442">
        <v>6748</v>
      </c>
      <c r="C16" s="442">
        <v>6582</v>
      </c>
      <c r="D16" s="442">
        <v>6469</v>
      </c>
      <c r="E16" s="442">
        <v>6389</v>
      </c>
      <c r="F16" s="442">
        <v>6692</v>
      </c>
      <c r="G16" s="442">
        <v>6772</v>
      </c>
      <c r="H16" s="442">
        <v>6488</v>
      </c>
      <c r="I16" s="442">
        <v>6439</v>
      </c>
      <c r="J16" s="442">
        <v>7019</v>
      </c>
      <c r="K16" s="442">
        <v>6830</v>
      </c>
      <c r="L16" s="442">
        <v>7312</v>
      </c>
      <c r="M16" s="430">
        <v>7139</v>
      </c>
    </row>
    <row r="17" spans="1:14" ht="6.75" customHeight="1" x14ac:dyDescent="0.2"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7"/>
    </row>
    <row r="18" spans="1:14" s="437" customFormat="1" x14ac:dyDescent="0.2">
      <c r="A18" s="79" t="s">
        <v>6</v>
      </c>
      <c r="B18" s="454">
        <v>36553</v>
      </c>
      <c r="C18" s="454">
        <v>37237</v>
      </c>
      <c r="D18" s="454">
        <v>36204</v>
      </c>
      <c r="E18" s="454">
        <v>36701</v>
      </c>
      <c r="F18" s="454">
        <v>35855</v>
      </c>
      <c r="G18" s="454">
        <v>36889</v>
      </c>
      <c r="H18" s="454">
        <v>37562</v>
      </c>
      <c r="I18" s="454">
        <v>37381</v>
      </c>
      <c r="J18" s="454">
        <v>37766</v>
      </c>
      <c r="K18" s="454">
        <v>38239</v>
      </c>
      <c r="L18" s="454">
        <v>39016</v>
      </c>
      <c r="M18" s="421">
        <f>+M19+M23</f>
        <v>36730</v>
      </c>
    </row>
    <row r="19" spans="1:14" x14ac:dyDescent="0.2">
      <c r="A19" s="77" t="s">
        <v>174</v>
      </c>
      <c r="B19" s="442">
        <v>19190</v>
      </c>
      <c r="C19" s="442">
        <v>19252</v>
      </c>
      <c r="D19" s="442">
        <v>18781</v>
      </c>
      <c r="E19" s="442">
        <v>18963</v>
      </c>
      <c r="F19" s="442">
        <v>18439</v>
      </c>
      <c r="G19" s="442">
        <v>19074</v>
      </c>
      <c r="H19" s="442">
        <v>19596</v>
      </c>
      <c r="I19" s="442">
        <v>19577</v>
      </c>
      <c r="J19" s="442">
        <v>19524</v>
      </c>
      <c r="K19" s="442">
        <v>19694</v>
      </c>
      <c r="L19" s="442">
        <v>20220</v>
      </c>
      <c r="M19" s="430">
        <f>SUM(M20:M22)</f>
        <v>18689</v>
      </c>
    </row>
    <row r="20" spans="1:14" x14ac:dyDescent="0.2">
      <c r="A20" s="81" t="s">
        <v>175</v>
      </c>
      <c r="B20" s="442">
        <v>6638</v>
      </c>
      <c r="C20" s="442">
        <v>6706</v>
      </c>
      <c r="D20" s="442">
        <v>6332</v>
      </c>
      <c r="E20" s="442">
        <v>6540</v>
      </c>
      <c r="F20" s="442">
        <v>6247</v>
      </c>
      <c r="G20" s="442">
        <v>6638</v>
      </c>
      <c r="H20" s="442">
        <v>6800</v>
      </c>
      <c r="I20" s="442">
        <v>6449</v>
      </c>
      <c r="J20" s="442">
        <v>6628</v>
      </c>
      <c r="K20" s="442">
        <v>6880</v>
      </c>
      <c r="L20" s="422">
        <v>6737</v>
      </c>
      <c r="M20" s="427">
        <v>6203</v>
      </c>
    </row>
    <row r="21" spans="1:14" x14ac:dyDescent="0.2">
      <c r="A21" s="81" t="s">
        <v>176</v>
      </c>
      <c r="B21" s="442">
        <v>6291</v>
      </c>
      <c r="C21" s="442">
        <v>6449</v>
      </c>
      <c r="D21" s="442">
        <v>6348</v>
      </c>
      <c r="E21" s="442">
        <v>6206</v>
      </c>
      <c r="F21" s="442">
        <v>6237</v>
      </c>
      <c r="G21" s="442">
        <v>6280</v>
      </c>
      <c r="H21" s="442">
        <v>6616</v>
      </c>
      <c r="I21" s="442">
        <v>6703</v>
      </c>
      <c r="J21" s="442">
        <v>6341</v>
      </c>
      <c r="K21" s="442">
        <v>6608</v>
      </c>
      <c r="L21" s="422">
        <v>6864</v>
      </c>
      <c r="M21" s="427">
        <v>6165</v>
      </c>
    </row>
    <row r="22" spans="1:14" x14ac:dyDescent="0.2">
      <c r="A22" s="81" t="s">
        <v>177</v>
      </c>
      <c r="B22" s="442">
        <v>6261</v>
      </c>
      <c r="C22" s="442">
        <v>6097</v>
      </c>
      <c r="D22" s="442">
        <v>6101</v>
      </c>
      <c r="E22" s="442">
        <v>6217</v>
      </c>
      <c r="F22" s="442">
        <v>5955</v>
      </c>
      <c r="G22" s="442">
        <v>6156</v>
      </c>
      <c r="H22" s="442">
        <v>6180</v>
      </c>
      <c r="I22" s="442">
        <v>6425</v>
      </c>
      <c r="J22" s="442">
        <v>6555</v>
      </c>
      <c r="K22" s="442">
        <v>6206</v>
      </c>
      <c r="L22" s="422">
        <v>6619</v>
      </c>
      <c r="M22" s="427">
        <v>6321</v>
      </c>
    </row>
    <row r="23" spans="1:14" x14ac:dyDescent="0.2">
      <c r="A23" s="77" t="s">
        <v>178</v>
      </c>
      <c r="B23" s="442">
        <v>17363</v>
      </c>
      <c r="C23" s="442">
        <v>17985</v>
      </c>
      <c r="D23" s="442">
        <v>17423</v>
      </c>
      <c r="E23" s="442">
        <v>17738</v>
      </c>
      <c r="F23" s="442">
        <v>17416</v>
      </c>
      <c r="G23" s="442">
        <v>17815</v>
      </c>
      <c r="H23" s="442">
        <v>17966</v>
      </c>
      <c r="I23" s="442">
        <v>17804</v>
      </c>
      <c r="J23" s="442">
        <v>18242</v>
      </c>
      <c r="K23" s="442">
        <v>18545</v>
      </c>
      <c r="L23" s="442">
        <v>18796</v>
      </c>
      <c r="M23" s="430">
        <f>SUM(M24:M26)</f>
        <v>18041</v>
      </c>
      <c r="N23" s="107"/>
    </row>
    <row r="24" spans="1:14" x14ac:dyDescent="0.2">
      <c r="A24" s="81" t="s">
        <v>179</v>
      </c>
      <c r="B24" s="442">
        <v>6081</v>
      </c>
      <c r="C24" s="442">
        <v>6098</v>
      </c>
      <c r="D24" s="442">
        <v>5745</v>
      </c>
      <c r="E24" s="442">
        <v>6068</v>
      </c>
      <c r="F24" s="442">
        <v>5956</v>
      </c>
      <c r="G24" s="442">
        <v>5981</v>
      </c>
      <c r="H24" s="442">
        <v>6084</v>
      </c>
      <c r="I24" s="442">
        <v>5976</v>
      </c>
      <c r="J24" s="442">
        <v>6334</v>
      </c>
      <c r="K24" s="442">
        <v>6441</v>
      </c>
      <c r="L24" s="422">
        <v>6121</v>
      </c>
      <c r="M24" s="427">
        <v>6130</v>
      </c>
    </row>
    <row r="25" spans="1:14" x14ac:dyDescent="0.2">
      <c r="A25" s="81" t="s">
        <v>180</v>
      </c>
      <c r="B25" s="442">
        <v>5840</v>
      </c>
      <c r="C25" s="442">
        <v>6049</v>
      </c>
      <c r="D25" s="442">
        <v>5832</v>
      </c>
      <c r="E25" s="442">
        <v>5732</v>
      </c>
      <c r="F25" s="442">
        <v>5879</v>
      </c>
      <c r="G25" s="442">
        <v>5917</v>
      </c>
      <c r="H25" s="442">
        <v>5910</v>
      </c>
      <c r="I25" s="442">
        <v>6004</v>
      </c>
      <c r="J25" s="442">
        <v>5881</v>
      </c>
      <c r="K25" s="442">
        <v>6212</v>
      </c>
      <c r="L25" s="422">
        <v>6408</v>
      </c>
      <c r="M25" s="427">
        <v>5781</v>
      </c>
    </row>
    <row r="26" spans="1:14" x14ac:dyDescent="0.2">
      <c r="A26" s="81" t="s">
        <v>181</v>
      </c>
      <c r="B26" s="442">
        <v>5442</v>
      </c>
      <c r="C26" s="442">
        <v>5838</v>
      </c>
      <c r="D26" s="442">
        <v>5846</v>
      </c>
      <c r="E26" s="442">
        <v>5938</v>
      </c>
      <c r="F26" s="442">
        <v>5581</v>
      </c>
      <c r="G26" s="442">
        <v>5917</v>
      </c>
      <c r="H26" s="442">
        <v>5972</v>
      </c>
      <c r="I26" s="442">
        <v>5824</v>
      </c>
      <c r="J26" s="442">
        <v>6027</v>
      </c>
      <c r="K26" s="442">
        <v>5892</v>
      </c>
      <c r="L26" s="422">
        <v>6267</v>
      </c>
      <c r="M26" s="427">
        <v>6130</v>
      </c>
    </row>
    <row r="27" spans="1:14" ht="6.75" customHeight="1" x14ac:dyDescent="0.2"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</row>
    <row r="28" spans="1:14" s="437" customFormat="1" x14ac:dyDescent="0.2">
      <c r="A28" s="79" t="s">
        <v>104</v>
      </c>
      <c r="B28" s="421">
        <v>27299</v>
      </c>
      <c r="C28" s="421">
        <v>27858</v>
      </c>
      <c r="D28" s="421">
        <v>28454</v>
      </c>
      <c r="E28" s="421">
        <v>28753</v>
      </c>
      <c r="F28" s="421">
        <v>29258</v>
      </c>
      <c r="G28" s="421">
        <v>28975</v>
      </c>
      <c r="H28" s="421">
        <v>29014</v>
      </c>
      <c r="I28" s="421">
        <v>28608</v>
      </c>
      <c r="J28" s="421">
        <v>28598</v>
      </c>
      <c r="K28" s="421">
        <v>27709</v>
      </c>
      <c r="L28" s="421">
        <v>28385</v>
      </c>
      <c r="M28" s="421">
        <f>+M29+M33</f>
        <v>27187</v>
      </c>
    </row>
    <row r="29" spans="1:14" x14ac:dyDescent="0.2">
      <c r="A29" s="77" t="s">
        <v>182</v>
      </c>
      <c r="B29" s="430">
        <v>17478</v>
      </c>
      <c r="C29" s="430">
        <v>17774</v>
      </c>
      <c r="D29" s="430">
        <v>18094</v>
      </c>
      <c r="E29" s="430">
        <v>18242</v>
      </c>
      <c r="F29" s="430">
        <v>18288</v>
      </c>
      <c r="G29" s="430">
        <v>17838</v>
      </c>
      <c r="H29" s="430">
        <v>17602</v>
      </c>
      <c r="I29" s="430">
        <v>17356</v>
      </c>
      <c r="J29" s="430">
        <v>17608</v>
      </c>
      <c r="K29" s="430">
        <v>16982</v>
      </c>
      <c r="L29" s="430">
        <v>16984</v>
      </c>
      <c r="M29" s="430">
        <f>SUM(M30:M32)</f>
        <v>16215</v>
      </c>
    </row>
    <row r="30" spans="1:14" x14ac:dyDescent="0.2">
      <c r="A30" s="81" t="s">
        <v>78</v>
      </c>
      <c r="B30" s="430">
        <v>6285</v>
      </c>
      <c r="C30" s="430">
        <v>6316</v>
      </c>
      <c r="D30" s="430">
        <v>6376</v>
      </c>
      <c r="E30" s="430">
        <v>6394</v>
      </c>
      <c r="F30" s="430">
        <v>6179</v>
      </c>
      <c r="G30" s="430">
        <v>5805</v>
      </c>
      <c r="H30" s="430">
        <v>6132</v>
      </c>
      <c r="I30" s="430">
        <v>6020</v>
      </c>
      <c r="J30" s="430">
        <v>5818</v>
      </c>
      <c r="K30" s="430">
        <v>5673</v>
      </c>
      <c r="L30" s="430">
        <v>5732</v>
      </c>
      <c r="M30" s="430">
        <f>+M40+M50</f>
        <v>5595</v>
      </c>
    </row>
    <row r="31" spans="1:14" x14ac:dyDescent="0.2">
      <c r="A31" s="81" t="s">
        <v>79</v>
      </c>
      <c r="B31" s="430">
        <v>5783</v>
      </c>
      <c r="C31" s="430">
        <v>5996</v>
      </c>
      <c r="D31" s="430">
        <v>5982</v>
      </c>
      <c r="E31" s="430">
        <v>6090</v>
      </c>
      <c r="F31" s="430">
        <v>6186</v>
      </c>
      <c r="G31" s="430">
        <v>5986</v>
      </c>
      <c r="H31" s="430">
        <v>5676</v>
      </c>
      <c r="I31" s="430">
        <v>5838</v>
      </c>
      <c r="J31" s="430">
        <v>5997</v>
      </c>
      <c r="K31" s="430">
        <v>5574</v>
      </c>
      <c r="L31" s="430">
        <v>5621</v>
      </c>
      <c r="M31" s="430">
        <f t="shared" ref="M31:M32" si="0">+M41+M51</f>
        <v>5306</v>
      </c>
    </row>
    <row r="32" spans="1:14" x14ac:dyDescent="0.2">
      <c r="A32" s="81" t="s">
        <v>80</v>
      </c>
      <c r="B32" s="430">
        <v>5410</v>
      </c>
      <c r="C32" s="430">
        <v>5462</v>
      </c>
      <c r="D32" s="430">
        <v>5736</v>
      </c>
      <c r="E32" s="430">
        <v>5758</v>
      </c>
      <c r="F32" s="430">
        <v>5923</v>
      </c>
      <c r="G32" s="430">
        <v>6047</v>
      </c>
      <c r="H32" s="430">
        <v>5794</v>
      </c>
      <c r="I32" s="430">
        <v>5498</v>
      </c>
      <c r="J32" s="430">
        <v>5793</v>
      </c>
      <c r="K32" s="430">
        <v>5735</v>
      </c>
      <c r="L32" s="430">
        <v>5631</v>
      </c>
      <c r="M32" s="430">
        <f t="shared" si="0"/>
        <v>5314</v>
      </c>
    </row>
    <row r="33" spans="1:14" x14ac:dyDescent="0.2">
      <c r="A33" s="108" t="s">
        <v>583</v>
      </c>
      <c r="B33" s="430">
        <v>9821</v>
      </c>
      <c r="C33" s="430">
        <v>10084</v>
      </c>
      <c r="D33" s="430">
        <v>10360</v>
      </c>
      <c r="E33" s="430">
        <v>10511</v>
      </c>
      <c r="F33" s="430">
        <v>10970</v>
      </c>
      <c r="G33" s="430">
        <v>11137</v>
      </c>
      <c r="H33" s="430">
        <v>11412</v>
      </c>
      <c r="I33" s="430">
        <v>11252</v>
      </c>
      <c r="J33" s="430">
        <v>10990</v>
      </c>
      <c r="K33" s="430">
        <v>10727</v>
      </c>
      <c r="L33" s="430">
        <v>11401</v>
      </c>
      <c r="M33" s="430">
        <f>SUM(M34:M36)</f>
        <v>10972</v>
      </c>
    </row>
    <row r="34" spans="1:14" x14ac:dyDescent="0.2">
      <c r="A34" s="81" t="s">
        <v>81</v>
      </c>
      <c r="B34" s="430">
        <v>5057</v>
      </c>
      <c r="C34" s="430">
        <v>5220</v>
      </c>
      <c r="D34" s="430">
        <v>5222</v>
      </c>
      <c r="E34" s="430">
        <v>5397</v>
      </c>
      <c r="F34" s="430">
        <v>5472</v>
      </c>
      <c r="G34" s="430">
        <v>5554</v>
      </c>
      <c r="H34" s="430">
        <v>5686</v>
      </c>
      <c r="I34" s="430">
        <v>5405</v>
      </c>
      <c r="J34" s="430">
        <v>5195</v>
      </c>
      <c r="K34" s="430">
        <v>5233</v>
      </c>
      <c r="L34" s="430">
        <v>5399</v>
      </c>
      <c r="M34" s="430">
        <f>+M44+M54</f>
        <v>5076</v>
      </c>
    </row>
    <row r="35" spans="1:14" x14ac:dyDescent="0.2">
      <c r="A35" s="81" t="s">
        <v>82</v>
      </c>
      <c r="B35" s="430">
        <v>4559</v>
      </c>
      <c r="C35" s="430">
        <v>4647</v>
      </c>
      <c r="D35" s="430">
        <v>4897</v>
      </c>
      <c r="E35" s="430">
        <v>4865</v>
      </c>
      <c r="F35" s="430">
        <v>5195</v>
      </c>
      <c r="G35" s="430">
        <v>5279</v>
      </c>
      <c r="H35" s="430">
        <v>5322</v>
      </c>
      <c r="I35" s="430">
        <v>5463</v>
      </c>
      <c r="J35" s="430">
        <v>5319</v>
      </c>
      <c r="K35" s="430">
        <v>5023</v>
      </c>
      <c r="L35" s="430">
        <v>5331</v>
      </c>
      <c r="M35" s="430">
        <f t="shared" ref="M35:M36" si="1">+M45+M55</f>
        <v>5228</v>
      </c>
    </row>
    <row r="36" spans="1:14" x14ac:dyDescent="0.2">
      <c r="A36" s="81" t="s">
        <v>109</v>
      </c>
      <c r="B36" s="427">
        <v>205</v>
      </c>
      <c r="C36" s="427">
        <v>217</v>
      </c>
      <c r="D36" s="427">
        <v>241</v>
      </c>
      <c r="E36" s="427">
        <v>249</v>
      </c>
      <c r="F36" s="427">
        <v>303</v>
      </c>
      <c r="G36" s="427">
        <v>304</v>
      </c>
      <c r="H36" s="427">
        <v>404</v>
      </c>
      <c r="I36" s="427">
        <v>384</v>
      </c>
      <c r="J36" s="427">
        <v>476</v>
      </c>
      <c r="K36" s="427">
        <v>471</v>
      </c>
      <c r="L36" s="427">
        <v>671</v>
      </c>
      <c r="M36" s="430">
        <f t="shared" si="1"/>
        <v>668</v>
      </c>
    </row>
    <row r="37" spans="1:14" ht="6.75" customHeight="1" x14ac:dyDescent="0.2"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</row>
    <row r="38" spans="1:14" s="437" customFormat="1" x14ac:dyDescent="0.2">
      <c r="A38" s="109" t="s">
        <v>219</v>
      </c>
      <c r="B38" s="421">
        <v>26976</v>
      </c>
      <c r="C38" s="421">
        <v>27535</v>
      </c>
      <c r="D38" s="421">
        <v>28110</v>
      </c>
      <c r="E38" s="439">
        <v>28416</v>
      </c>
      <c r="F38" s="439">
        <v>28901</v>
      </c>
      <c r="G38" s="439">
        <v>28555</v>
      </c>
      <c r="H38" s="439">
        <v>28456</v>
      </c>
      <c r="I38" s="439">
        <v>27963</v>
      </c>
      <c r="J38" s="439">
        <v>27940</v>
      </c>
      <c r="K38" s="439">
        <v>26978</v>
      </c>
      <c r="L38" s="439">
        <v>27577</v>
      </c>
      <c r="M38" s="439">
        <f>+M39+M43</f>
        <v>26367</v>
      </c>
      <c r="N38" s="438"/>
    </row>
    <row r="39" spans="1:14" x14ac:dyDescent="0.2">
      <c r="A39" s="77" t="s">
        <v>182</v>
      </c>
      <c r="B39" s="430">
        <v>17287</v>
      </c>
      <c r="C39" s="430">
        <v>17578</v>
      </c>
      <c r="D39" s="430">
        <v>17895</v>
      </c>
      <c r="E39" s="423">
        <v>18024</v>
      </c>
      <c r="F39" s="423">
        <v>18074</v>
      </c>
      <c r="G39" s="423">
        <v>17583</v>
      </c>
      <c r="H39" s="423">
        <v>17274</v>
      </c>
      <c r="I39" s="423">
        <v>16935</v>
      </c>
      <c r="J39" s="423">
        <v>17192</v>
      </c>
      <c r="K39" s="423">
        <v>16556</v>
      </c>
      <c r="L39" s="423">
        <v>16550</v>
      </c>
      <c r="M39" s="430">
        <f>SUM(M40:M42)</f>
        <v>15786</v>
      </c>
      <c r="N39" s="107"/>
    </row>
    <row r="40" spans="1:14" x14ac:dyDescent="0.2">
      <c r="A40" s="81" t="s">
        <v>78</v>
      </c>
      <c r="B40" s="430">
        <v>6206</v>
      </c>
      <c r="C40" s="430">
        <v>6244</v>
      </c>
      <c r="D40" s="430">
        <v>6296</v>
      </c>
      <c r="E40" s="423">
        <v>6288</v>
      </c>
      <c r="F40" s="423">
        <v>6108</v>
      </c>
      <c r="G40" s="423">
        <v>5687</v>
      </c>
      <c r="H40" s="423">
        <v>5977</v>
      </c>
      <c r="I40" s="423">
        <v>5858</v>
      </c>
      <c r="J40" s="423">
        <v>5672</v>
      </c>
      <c r="K40" s="423">
        <v>5525</v>
      </c>
      <c r="L40" s="423">
        <v>5587</v>
      </c>
      <c r="M40" s="423">
        <v>5437</v>
      </c>
    </row>
    <row r="41" spans="1:14" x14ac:dyDescent="0.2">
      <c r="A41" s="81" t="s">
        <v>79</v>
      </c>
      <c r="B41" s="430">
        <v>5719</v>
      </c>
      <c r="C41" s="430">
        <v>5930</v>
      </c>
      <c r="D41" s="430">
        <v>5914</v>
      </c>
      <c r="E41" s="423">
        <v>6022</v>
      </c>
      <c r="F41" s="423">
        <v>6093</v>
      </c>
      <c r="G41" s="423">
        <v>5923</v>
      </c>
      <c r="H41" s="423">
        <v>5560</v>
      </c>
      <c r="I41" s="423">
        <v>5700</v>
      </c>
      <c r="J41" s="423">
        <v>5867</v>
      </c>
      <c r="K41" s="423">
        <v>5426</v>
      </c>
      <c r="L41" s="423">
        <v>5478</v>
      </c>
      <c r="M41" s="423">
        <v>5184</v>
      </c>
    </row>
    <row r="42" spans="1:14" x14ac:dyDescent="0.2">
      <c r="A42" s="81" t="s">
        <v>80</v>
      </c>
      <c r="B42" s="430">
        <v>5362</v>
      </c>
      <c r="C42" s="430">
        <v>5404</v>
      </c>
      <c r="D42" s="430">
        <v>5685</v>
      </c>
      <c r="E42" s="423">
        <v>5714</v>
      </c>
      <c r="F42" s="423">
        <v>5873</v>
      </c>
      <c r="G42" s="423">
        <v>5973</v>
      </c>
      <c r="H42" s="423">
        <v>5737</v>
      </c>
      <c r="I42" s="423">
        <v>5377</v>
      </c>
      <c r="J42" s="423">
        <v>5653</v>
      </c>
      <c r="K42" s="423">
        <v>5605</v>
      </c>
      <c r="L42" s="423">
        <v>5485</v>
      </c>
      <c r="M42" s="423">
        <v>5165</v>
      </c>
    </row>
    <row r="43" spans="1:14" x14ac:dyDescent="0.2">
      <c r="A43" s="108" t="s">
        <v>583</v>
      </c>
      <c r="B43" s="430">
        <v>9689</v>
      </c>
      <c r="C43" s="430">
        <v>9957</v>
      </c>
      <c r="D43" s="430">
        <v>10215</v>
      </c>
      <c r="E43" s="423">
        <v>10392</v>
      </c>
      <c r="F43" s="423">
        <v>10827</v>
      </c>
      <c r="G43" s="423">
        <v>10972</v>
      </c>
      <c r="H43" s="423">
        <v>11182</v>
      </c>
      <c r="I43" s="423">
        <v>11028</v>
      </c>
      <c r="J43" s="423">
        <v>10748</v>
      </c>
      <c r="K43" s="423">
        <v>10422</v>
      </c>
      <c r="L43" s="423">
        <v>11027</v>
      </c>
      <c r="M43" s="430">
        <f>SUM(M44:M46)</f>
        <v>10581</v>
      </c>
      <c r="N43" s="107"/>
    </row>
    <row r="44" spans="1:14" x14ac:dyDescent="0.2">
      <c r="A44" s="81" t="s">
        <v>81</v>
      </c>
      <c r="B44" s="430">
        <v>5002</v>
      </c>
      <c r="C44" s="430">
        <v>5171</v>
      </c>
      <c r="D44" s="430">
        <v>5160</v>
      </c>
      <c r="E44" s="423">
        <v>5348</v>
      </c>
      <c r="F44" s="423">
        <v>5395</v>
      </c>
      <c r="G44" s="423">
        <v>5474</v>
      </c>
      <c r="H44" s="423">
        <v>5577</v>
      </c>
      <c r="I44" s="423">
        <v>5325</v>
      </c>
      <c r="J44" s="423">
        <v>5083</v>
      </c>
      <c r="K44" s="423">
        <v>5083</v>
      </c>
      <c r="L44" s="423">
        <v>5264</v>
      </c>
      <c r="M44" s="423">
        <v>4927</v>
      </c>
    </row>
    <row r="45" spans="1:14" x14ac:dyDescent="0.2">
      <c r="A45" s="81" t="s">
        <v>82</v>
      </c>
      <c r="B45" s="430">
        <v>4516</v>
      </c>
      <c r="C45" s="430">
        <v>4608</v>
      </c>
      <c r="D45" s="430">
        <v>4853</v>
      </c>
      <c r="E45" s="423">
        <v>4831</v>
      </c>
      <c r="F45" s="423">
        <v>5162</v>
      </c>
      <c r="G45" s="423">
        <v>5225</v>
      </c>
      <c r="H45" s="423">
        <v>5254</v>
      </c>
      <c r="I45" s="423">
        <v>5382</v>
      </c>
      <c r="J45" s="423">
        <v>5265</v>
      </c>
      <c r="K45" s="423">
        <v>4922</v>
      </c>
      <c r="L45" s="423">
        <v>5191</v>
      </c>
      <c r="M45" s="423">
        <v>5118</v>
      </c>
    </row>
    <row r="46" spans="1:14" x14ac:dyDescent="0.2">
      <c r="A46" s="81" t="s">
        <v>109</v>
      </c>
      <c r="B46" s="430">
        <v>171</v>
      </c>
      <c r="C46" s="430">
        <v>178</v>
      </c>
      <c r="D46" s="430">
        <v>202</v>
      </c>
      <c r="E46" s="423">
        <v>213</v>
      </c>
      <c r="F46" s="423">
        <v>270</v>
      </c>
      <c r="G46" s="423">
        <v>273</v>
      </c>
      <c r="H46" s="423">
        <v>351</v>
      </c>
      <c r="I46" s="423">
        <v>321</v>
      </c>
      <c r="J46" s="423">
        <v>400</v>
      </c>
      <c r="K46" s="423">
        <v>417</v>
      </c>
      <c r="L46" s="423">
        <v>572</v>
      </c>
      <c r="M46" s="423">
        <v>536</v>
      </c>
    </row>
    <row r="47" spans="1:14" ht="6.75" customHeight="1" x14ac:dyDescent="0.2">
      <c r="A47" s="77"/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3"/>
    </row>
    <row r="48" spans="1:14" s="437" customFormat="1" x14ac:dyDescent="0.2">
      <c r="A48" s="79" t="s">
        <v>183</v>
      </c>
      <c r="B48" s="421">
        <v>323</v>
      </c>
      <c r="C48" s="421">
        <v>323</v>
      </c>
      <c r="D48" s="421">
        <v>344</v>
      </c>
      <c r="E48" s="439">
        <v>337</v>
      </c>
      <c r="F48" s="439">
        <v>357</v>
      </c>
      <c r="G48" s="439">
        <v>420</v>
      </c>
      <c r="H48" s="439">
        <v>558</v>
      </c>
      <c r="I48" s="439">
        <v>645</v>
      </c>
      <c r="J48" s="439">
        <v>658</v>
      </c>
      <c r="K48" s="439">
        <v>731</v>
      </c>
      <c r="L48" s="439">
        <v>808</v>
      </c>
      <c r="M48" s="439">
        <f>+M49+M53</f>
        <v>820</v>
      </c>
      <c r="N48" s="438"/>
    </row>
    <row r="49" spans="1:14" x14ac:dyDescent="0.2">
      <c r="A49" s="77" t="s">
        <v>182</v>
      </c>
      <c r="B49" s="430">
        <v>191</v>
      </c>
      <c r="C49" s="430">
        <v>196</v>
      </c>
      <c r="D49" s="430">
        <v>199</v>
      </c>
      <c r="E49" s="423">
        <v>218</v>
      </c>
      <c r="F49" s="423">
        <v>214</v>
      </c>
      <c r="G49" s="423">
        <v>255</v>
      </c>
      <c r="H49" s="423">
        <v>328</v>
      </c>
      <c r="I49" s="423">
        <v>421</v>
      </c>
      <c r="J49" s="423">
        <v>416</v>
      </c>
      <c r="K49" s="423">
        <v>426</v>
      </c>
      <c r="L49" s="423">
        <v>434</v>
      </c>
      <c r="M49" s="430">
        <f>SUM(M50:M52)</f>
        <v>429</v>
      </c>
    </row>
    <row r="50" spans="1:14" x14ac:dyDescent="0.2">
      <c r="A50" s="81" t="s">
        <v>78</v>
      </c>
      <c r="B50" s="430">
        <v>79</v>
      </c>
      <c r="C50" s="430">
        <v>72</v>
      </c>
      <c r="D50" s="430">
        <v>80</v>
      </c>
      <c r="E50" s="423">
        <v>106</v>
      </c>
      <c r="F50" s="423">
        <v>71</v>
      </c>
      <c r="G50" s="423">
        <v>118</v>
      </c>
      <c r="H50" s="423">
        <v>155</v>
      </c>
      <c r="I50" s="423">
        <v>162</v>
      </c>
      <c r="J50" s="423">
        <v>146</v>
      </c>
      <c r="K50" s="423">
        <v>148</v>
      </c>
      <c r="L50" s="423">
        <v>145</v>
      </c>
      <c r="M50" s="423">
        <v>158</v>
      </c>
    </row>
    <row r="51" spans="1:14" x14ac:dyDescent="0.2">
      <c r="A51" s="81" t="s">
        <v>79</v>
      </c>
      <c r="B51" s="430">
        <v>64</v>
      </c>
      <c r="C51" s="430">
        <v>66</v>
      </c>
      <c r="D51" s="430">
        <v>68</v>
      </c>
      <c r="E51" s="423">
        <v>68</v>
      </c>
      <c r="F51" s="423">
        <v>93</v>
      </c>
      <c r="G51" s="423">
        <v>63</v>
      </c>
      <c r="H51" s="423">
        <v>116</v>
      </c>
      <c r="I51" s="423">
        <v>138</v>
      </c>
      <c r="J51" s="423">
        <v>130</v>
      </c>
      <c r="K51" s="423">
        <v>148</v>
      </c>
      <c r="L51" s="423">
        <v>143</v>
      </c>
      <c r="M51" s="423">
        <v>122</v>
      </c>
    </row>
    <row r="52" spans="1:14" x14ac:dyDescent="0.2">
      <c r="A52" s="81" t="s">
        <v>80</v>
      </c>
      <c r="B52" s="430">
        <v>48</v>
      </c>
      <c r="C52" s="430">
        <v>58</v>
      </c>
      <c r="D52" s="430">
        <v>51</v>
      </c>
      <c r="E52" s="423">
        <v>44</v>
      </c>
      <c r="F52" s="423">
        <v>50</v>
      </c>
      <c r="G52" s="423">
        <v>74</v>
      </c>
      <c r="H52" s="423">
        <v>57</v>
      </c>
      <c r="I52" s="423">
        <v>121</v>
      </c>
      <c r="J52" s="423">
        <v>140</v>
      </c>
      <c r="K52" s="423">
        <v>130</v>
      </c>
      <c r="L52" s="423">
        <v>146</v>
      </c>
      <c r="M52" s="423">
        <v>149</v>
      </c>
    </row>
    <row r="53" spans="1:14" x14ac:dyDescent="0.2">
      <c r="A53" s="108" t="s">
        <v>583</v>
      </c>
      <c r="B53" s="430">
        <v>132</v>
      </c>
      <c r="C53" s="430">
        <v>127</v>
      </c>
      <c r="D53" s="430">
        <v>145</v>
      </c>
      <c r="E53" s="423">
        <v>119</v>
      </c>
      <c r="F53" s="423">
        <v>143</v>
      </c>
      <c r="G53" s="423">
        <v>165</v>
      </c>
      <c r="H53" s="423">
        <v>230</v>
      </c>
      <c r="I53" s="423">
        <v>224</v>
      </c>
      <c r="J53" s="423">
        <v>242</v>
      </c>
      <c r="K53" s="423">
        <v>305</v>
      </c>
      <c r="L53" s="423">
        <v>374</v>
      </c>
      <c r="M53" s="430">
        <f>SUM(M54:M56)</f>
        <v>391</v>
      </c>
    </row>
    <row r="54" spans="1:14" x14ac:dyDescent="0.2">
      <c r="A54" s="81" t="s">
        <v>81</v>
      </c>
      <c r="B54" s="430">
        <v>55</v>
      </c>
      <c r="C54" s="430">
        <v>49</v>
      </c>
      <c r="D54" s="430">
        <v>62</v>
      </c>
      <c r="E54" s="423">
        <v>49</v>
      </c>
      <c r="F54" s="423">
        <v>77</v>
      </c>
      <c r="G54" s="423">
        <v>80</v>
      </c>
      <c r="H54" s="423">
        <v>109</v>
      </c>
      <c r="I54" s="423">
        <v>80</v>
      </c>
      <c r="J54" s="423">
        <v>112</v>
      </c>
      <c r="K54" s="423">
        <v>150</v>
      </c>
      <c r="L54" s="423">
        <v>135</v>
      </c>
      <c r="M54" s="423">
        <v>149</v>
      </c>
    </row>
    <row r="55" spans="1:14" x14ac:dyDescent="0.2">
      <c r="A55" s="81" t="s">
        <v>82</v>
      </c>
      <c r="B55" s="430">
        <v>43</v>
      </c>
      <c r="C55" s="430">
        <v>39</v>
      </c>
      <c r="D55" s="430">
        <v>44</v>
      </c>
      <c r="E55" s="423">
        <v>34</v>
      </c>
      <c r="F55" s="423">
        <v>33</v>
      </c>
      <c r="G55" s="423">
        <v>54</v>
      </c>
      <c r="H55" s="423">
        <v>68</v>
      </c>
      <c r="I55" s="423">
        <v>81</v>
      </c>
      <c r="J55" s="423">
        <v>54</v>
      </c>
      <c r="K55" s="423">
        <v>101</v>
      </c>
      <c r="L55" s="423">
        <v>140</v>
      </c>
      <c r="M55" s="423">
        <v>110</v>
      </c>
    </row>
    <row r="56" spans="1:14" x14ac:dyDescent="0.2">
      <c r="A56" s="81" t="s">
        <v>109</v>
      </c>
      <c r="B56" s="427">
        <v>34</v>
      </c>
      <c r="C56" s="427">
        <v>39</v>
      </c>
      <c r="D56" s="427">
        <v>39</v>
      </c>
      <c r="E56" s="428">
        <v>36</v>
      </c>
      <c r="F56" s="428">
        <v>33</v>
      </c>
      <c r="G56" s="428">
        <v>31</v>
      </c>
      <c r="H56" s="428">
        <v>53</v>
      </c>
      <c r="I56" s="428">
        <v>63</v>
      </c>
      <c r="J56" s="428">
        <v>76</v>
      </c>
      <c r="K56" s="428">
        <v>54</v>
      </c>
      <c r="L56" s="428">
        <v>99</v>
      </c>
      <c r="M56" s="423">
        <v>132</v>
      </c>
    </row>
    <row r="57" spans="1:14" ht="6.75" customHeight="1" x14ac:dyDescent="0.2">
      <c r="A57" s="75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8"/>
      <c r="N57" s="107"/>
    </row>
    <row r="58" spans="1:14" s="437" customFormat="1" ht="16.5" customHeight="1" thickBot="1" x14ac:dyDescent="0.25">
      <c r="A58" s="110" t="s">
        <v>322</v>
      </c>
      <c r="B58" s="440">
        <v>82</v>
      </c>
      <c r="C58" s="440">
        <v>17</v>
      </c>
      <c r="D58" s="440">
        <v>105</v>
      </c>
      <c r="E58" s="440">
        <v>112</v>
      </c>
      <c r="F58" s="441">
        <v>38</v>
      </c>
      <c r="G58" s="441">
        <v>36</v>
      </c>
      <c r="H58" s="441">
        <v>49</v>
      </c>
      <c r="I58" s="441">
        <v>32</v>
      </c>
      <c r="J58" s="441">
        <v>42</v>
      </c>
      <c r="K58" s="441">
        <v>35</v>
      </c>
      <c r="L58" s="441">
        <v>26</v>
      </c>
      <c r="M58" s="441">
        <v>14</v>
      </c>
      <c r="N58" s="438"/>
    </row>
    <row r="59" spans="1:14" s="61" customFormat="1" ht="27.75" customHeight="1" x14ac:dyDescent="0.2">
      <c r="A59" s="780" t="s">
        <v>368</v>
      </c>
      <c r="B59" s="780"/>
      <c r="C59" s="780"/>
      <c r="D59" s="780"/>
      <c r="E59" s="780"/>
      <c r="F59" s="780"/>
      <c r="G59" s="780"/>
      <c r="H59" s="780"/>
      <c r="I59" s="780"/>
      <c r="J59" s="780"/>
      <c r="K59" s="780"/>
      <c r="L59" s="780"/>
      <c r="M59" s="780"/>
    </row>
    <row r="60" spans="1:14" ht="14.25" customHeight="1" x14ac:dyDescent="0.2">
      <c r="A60" s="23" t="s">
        <v>24</v>
      </c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107"/>
    </row>
    <row r="61" spans="1:14" x14ac:dyDescent="0.2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</row>
  </sheetData>
  <mergeCells count="7">
    <mergeCell ref="A59:M59"/>
    <mergeCell ref="A1:M1"/>
    <mergeCell ref="A2:M2"/>
    <mergeCell ref="A3:M3"/>
    <mergeCell ref="A4:M4"/>
    <mergeCell ref="A5:M5"/>
    <mergeCell ref="A6:M6"/>
  </mergeCells>
  <hyperlinks>
    <hyperlink ref="N2" location="Contenido!A1" display="Contenido"/>
  </hyperlinks>
  <printOptions horizontalCentered="1"/>
  <pageMargins left="0.59055118110236227" right="0.59055118110236227" top="0.19685039370078741" bottom="0.19685039370078741" header="0" footer="0"/>
  <pageSetup scale="83" orientation="landscape" r:id="rId1"/>
  <headerFooter alignWithMargins="0"/>
  <ignoredErrors>
    <ignoredError sqref="M33" 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4"/>
  <sheetViews>
    <sheetView showGridLines="0" zoomScaleNormal="100" zoomScaleSheetLayoutView="100" workbookViewId="0">
      <selection activeCell="D16" sqref="D16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908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</row>
    <row r="9" spans="1:25" s="555" customFormat="1" x14ac:dyDescent="0.2">
      <c r="A9" s="55" t="s">
        <v>0</v>
      </c>
      <c r="B9" s="554">
        <f>SUM(B11:B32)</f>
        <v>36804</v>
      </c>
      <c r="C9" s="554">
        <f>SUM(C11:C32)</f>
        <v>16658</v>
      </c>
      <c r="D9" s="554">
        <f>SUM(D11:D32)</f>
        <v>20146</v>
      </c>
      <c r="E9" s="554"/>
      <c r="F9" s="554">
        <f>SUM(F11:F32)</f>
        <v>4696</v>
      </c>
      <c r="G9" s="554">
        <f>SUM(G11:G32)</f>
        <v>2128</v>
      </c>
      <c r="H9" s="554">
        <f>SUM(H11:H32)</f>
        <v>2568</v>
      </c>
      <c r="I9" s="554"/>
      <c r="J9" s="554">
        <f>SUM(J11:J32)</f>
        <v>5820</v>
      </c>
      <c r="K9" s="554">
        <f>SUM(K11:K32)</f>
        <v>2689</v>
      </c>
      <c r="L9" s="554">
        <f>SUM(L11:L32)</f>
        <v>3131</v>
      </c>
      <c r="M9" s="554"/>
      <c r="N9" s="554">
        <f>SUM(N11:N32)</f>
        <v>6683</v>
      </c>
      <c r="O9" s="554">
        <f>SUM(O11:O32)</f>
        <v>3120</v>
      </c>
      <c r="P9" s="554">
        <f>SUM(P11:P32)</f>
        <v>3563</v>
      </c>
      <c r="Q9" s="554"/>
      <c r="R9" s="554">
        <f>SUM(R11:R32)</f>
        <v>10055</v>
      </c>
      <c r="S9" s="554">
        <f>SUM(S11:S32)</f>
        <v>4536</v>
      </c>
      <c r="T9" s="554">
        <f>SUM(T11:T32)</f>
        <v>5519</v>
      </c>
      <c r="U9" s="554"/>
      <c r="V9" s="554">
        <f>SUM(V11:V32)</f>
        <v>9550</v>
      </c>
      <c r="W9" s="554">
        <f>SUM(W11:W32)</f>
        <v>4185</v>
      </c>
      <c r="X9" s="554">
        <f>SUM(X11:X32)</f>
        <v>5365</v>
      </c>
    </row>
    <row r="10" spans="1:25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</row>
    <row r="11" spans="1:25" x14ac:dyDescent="0.2">
      <c r="A11" s="54" t="s">
        <v>54</v>
      </c>
      <c r="B11" s="524">
        <f t="shared" ref="B11:B32" si="0">+F11+J11+N11+R11+V11</f>
        <v>596</v>
      </c>
      <c r="C11" s="524">
        <f t="shared" ref="C11:C32" si="1">+G11+K11+O11+S11+W11</f>
        <v>236</v>
      </c>
      <c r="D11" s="524">
        <f>+B11-C11</f>
        <v>360</v>
      </c>
      <c r="E11" s="537"/>
      <c r="F11" s="522">
        <v>120</v>
      </c>
      <c r="G11" s="522">
        <v>44</v>
      </c>
      <c r="H11" s="522">
        <v>76</v>
      </c>
      <c r="J11" s="537">
        <v>107</v>
      </c>
      <c r="K11" s="537">
        <v>47</v>
      </c>
      <c r="L11" s="537">
        <v>60</v>
      </c>
      <c r="N11" s="537">
        <v>113</v>
      </c>
      <c r="O11" s="537">
        <v>47</v>
      </c>
      <c r="P11" s="537">
        <v>66</v>
      </c>
      <c r="R11" s="537">
        <v>147</v>
      </c>
      <c r="S11" s="537">
        <v>58</v>
      </c>
      <c r="T11" s="537">
        <v>89</v>
      </c>
      <c r="V11" s="537">
        <v>109</v>
      </c>
      <c r="W11" s="537">
        <v>40</v>
      </c>
      <c r="X11" s="537">
        <v>69</v>
      </c>
    </row>
    <row r="12" spans="1:25" x14ac:dyDescent="0.2">
      <c r="A12" s="54" t="s">
        <v>61</v>
      </c>
      <c r="B12" s="524">
        <f t="shared" si="0"/>
        <v>1190</v>
      </c>
      <c r="C12" s="524">
        <f t="shared" si="1"/>
        <v>506</v>
      </c>
      <c r="D12" s="524">
        <f t="shared" ref="D12:D32" si="2">+B12-C12</f>
        <v>684</v>
      </c>
      <c r="E12" s="537"/>
      <c r="F12" s="522">
        <v>213</v>
      </c>
      <c r="G12" s="522">
        <v>94</v>
      </c>
      <c r="H12" s="522">
        <v>119</v>
      </c>
      <c r="J12" s="537">
        <v>207</v>
      </c>
      <c r="K12" s="537">
        <v>84</v>
      </c>
      <c r="L12" s="537">
        <v>123</v>
      </c>
      <c r="N12" s="537">
        <v>208</v>
      </c>
      <c r="O12" s="537">
        <v>89</v>
      </c>
      <c r="P12" s="537">
        <v>119</v>
      </c>
      <c r="R12" s="537">
        <v>327</v>
      </c>
      <c r="S12" s="537">
        <v>140</v>
      </c>
      <c r="T12" s="537">
        <v>187</v>
      </c>
      <c r="V12" s="537">
        <v>235</v>
      </c>
      <c r="W12" s="537">
        <v>99</v>
      </c>
      <c r="X12" s="537">
        <v>136</v>
      </c>
    </row>
    <row r="13" spans="1:25" x14ac:dyDescent="0.2">
      <c r="A13" s="54" t="s">
        <v>62</v>
      </c>
      <c r="B13" s="524">
        <f t="shared" si="0"/>
        <v>1027</v>
      </c>
      <c r="C13" s="524">
        <f t="shared" si="1"/>
        <v>387</v>
      </c>
      <c r="D13" s="524">
        <f t="shared" si="2"/>
        <v>640</v>
      </c>
      <c r="E13" s="537"/>
      <c r="F13" s="522">
        <v>137</v>
      </c>
      <c r="G13" s="522">
        <v>53</v>
      </c>
      <c r="H13" s="522">
        <v>84</v>
      </c>
      <c r="J13" s="537">
        <v>175</v>
      </c>
      <c r="K13" s="537">
        <v>65</v>
      </c>
      <c r="L13" s="537">
        <v>110</v>
      </c>
      <c r="N13" s="537">
        <v>213</v>
      </c>
      <c r="O13" s="537">
        <v>82</v>
      </c>
      <c r="P13" s="537">
        <v>131</v>
      </c>
      <c r="R13" s="537">
        <v>251</v>
      </c>
      <c r="S13" s="537">
        <v>90</v>
      </c>
      <c r="T13" s="537">
        <v>161</v>
      </c>
      <c r="V13" s="537">
        <v>251</v>
      </c>
      <c r="W13" s="537">
        <v>97</v>
      </c>
      <c r="X13" s="537">
        <v>154</v>
      </c>
    </row>
    <row r="14" spans="1:25" x14ac:dyDescent="0.2">
      <c r="A14" s="54" t="s">
        <v>63</v>
      </c>
      <c r="B14" s="524">
        <f t="shared" si="0"/>
        <v>800</v>
      </c>
      <c r="C14" s="524">
        <f t="shared" si="1"/>
        <v>377</v>
      </c>
      <c r="D14" s="524">
        <f t="shared" si="2"/>
        <v>423</v>
      </c>
      <c r="E14" s="538"/>
      <c r="F14" s="541">
        <v>99</v>
      </c>
      <c r="G14" s="541">
        <v>49</v>
      </c>
      <c r="H14" s="541">
        <v>50</v>
      </c>
      <c r="J14" s="538">
        <v>125</v>
      </c>
      <c r="K14" s="537">
        <v>54</v>
      </c>
      <c r="L14" s="537">
        <v>71</v>
      </c>
      <c r="N14" s="537">
        <v>170</v>
      </c>
      <c r="O14" s="537">
        <v>86</v>
      </c>
      <c r="P14" s="537">
        <v>84</v>
      </c>
      <c r="R14" s="537">
        <v>235</v>
      </c>
      <c r="S14" s="537">
        <v>111</v>
      </c>
      <c r="T14" s="537">
        <v>124</v>
      </c>
      <c r="V14" s="537">
        <v>171</v>
      </c>
      <c r="W14" s="537">
        <v>77</v>
      </c>
      <c r="X14" s="537">
        <v>94</v>
      </c>
    </row>
    <row r="15" spans="1:25" x14ac:dyDescent="0.2">
      <c r="A15" s="54" t="s">
        <v>64</v>
      </c>
      <c r="B15" s="524">
        <f t="shared" si="0"/>
        <v>3322</v>
      </c>
      <c r="C15" s="524">
        <f t="shared" si="1"/>
        <v>1614</v>
      </c>
      <c r="D15" s="524">
        <f t="shared" si="2"/>
        <v>1708</v>
      </c>
      <c r="E15" s="538"/>
      <c r="F15" s="541">
        <v>391</v>
      </c>
      <c r="G15" s="541">
        <v>192</v>
      </c>
      <c r="H15" s="541">
        <v>199</v>
      </c>
      <c r="J15" s="538">
        <v>501</v>
      </c>
      <c r="K15" s="538">
        <v>264</v>
      </c>
      <c r="L15" s="538">
        <v>237</v>
      </c>
      <c r="N15" s="538">
        <v>569</v>
      </c>
      <c r="O15" s="538">
        <v>287</v>
      </c>
      <c r="P15" s="538">
        <v>282</v>
      </c>
      <c r="R15" s="538">
        <v>917</v>
      </c>
      <c r="S15" s="538">
        <v>415</v>
      </c>
      <c r="T15" s="538">
        <v>502</v>
      </c>
      <c r="V15" s="538">
        <v>944</v>
      </c>
      <c r="W15" s="538">
        <v>456</v>
      </c>
      <c r="X15" s="538">
        <v>488</v>
      </c>
    </row>
    <row r="16" spans="1:25" x14ac:dyDescent="0.2">
      <c r="A16" s="54" t="s">
        <v>55</v>
      </c>
      <c r="B16" s="524">
        <f t="shared" si="0"/>
        <v>2828</v>
      </c>
      <c r="C16" s="524">
        <f t="shared" si="1"/>
        <v>1220</v>
      </c>
      <c r="D16" s="524">
        <f t="shared" si="2"/>
        <v>1608</v>
      </c>
      <c r="E16" s="538"/>
      <c r="F16" s="541">
        <v>480</v>
      </c>
      <c r="G16" s="541">
        <v>204</v>
      </c>
      <c r="H16" s="541">
        <v>276</v>
      </c>
      <c r="J16" s="538">
        <v>549</v>
      </c>
      <c r="K16" s="538">
        <v>259</v>
      </c>
      <c r="L16" s="538">
        <v>290</v>
      </c>
      <c r="N16" s="538">
        <v>551</v>
      </c>
      <c r="O16" s="538">
        <v>235</v>
      </c>
      <c r="P16" s="538">
        <v>316</v>
      </c>
      <c r="R16" s="538">
        <v>712</v>
      </c>
      <c r="S16" s="538">
        <v>297</v>
      </c>
      <c r="T16" s="538">
        <v>415</v>
      </c>
      <c r="V16" s="538">
        <v>536</v>
      </c>
      <c r="W16" s="538">
        <v>225</v>
      </c>
      <c r="X16" s="538">
        <v>311</v>
      </c>
    </row>
    <row r="17" spans="1:24" x14ac:dyDescent="0.2">
      <c r="A17" s="54" t="s">
        <v>65</v>
      </c>
      <c r="B17" s="524">
        <f t="shared" si="0"/>
        <v>2614</v>
      </c>
      <c r="C17" s="524">
        <f t="shared" si="1"/>
        <v>1283</v>
      </c>
      <c r="D17" s="524">
        <f t="shared" si="2"/>
        <v>1331</v>
      </c>
      <c r="E17" s="537"/>
      <c r="F17" s="522">
        <v>292</v>
      </c>
      <c r="G17" s="522">
        <v>140</v>
      </c>
      <c r="H17" s="522">
        <v>152</v>
      </c>
      <c r="J17" s="537">
        <v>403</v>
      </c>
      <c r="K17" s="537">
        <v>189</v>
      </c>
      <c r="L17" s="537">
        <v>214</v>
      </c>
      <c r="N17" s="537">
        <v>503</v>
      </c>
      <c r="O17" s="537">
        <v>256</v>
      </c>
      <c r="P17" s="537">
        <v>247</v>
      </c>
      <c r="R17" s="537">
        <v>705</v>
      </c>
      <c r="S17" s="537">
        <v>345</v>
      </c>
      <c r="T17" s="537">
        <v>360</v>
      </c>
      <c r="V17" s="537">
        <v>711</v>
      </c>
      <c r="W17" s="537">
        <v>353</v>
      </c>
      <c r="X17" s="537">
        <v>358</v>
      </c>
    </row>
    <row r="18" spans="1:24" x14ac:dyDescent="0.2">
      <c r="A18" s="53" t="s">
        <v>32</v>
      </c>
      <c r="B18" s="524">
        <f t="shared" si="0"/>
        <v>4376</v>
      </c>
      <c r="C18" s="524">
        <f t="shared" si="1"/>
        <v>1918</v>
      </c>
      <c r="D18" s="524">
        <f t="shared" si="2"/>
        <v>2458</v>
      </c>
      <c r="E18" s="524"/>
      <c r="F18" s="522">
        <v>691</v>
      </c>
      <c r="G18" s="522">
        <v>333</v>
      </c>
      <c r="H18" s="522">
        <v>358</v>
      </c>
      <c r="J18" s="524">
        <v>810</v>
      </c>
      <c r="K18" s="537">
        <v>364</v>
      </c>
      <c r="L18" s="537">
        <v>446</v>
      </c>
      <c r="N18" s="537">
        <v>892</v>
      </c>
      <c r="O18" s="524">
        <v>387</v>
      </c>
      <c r="P18" s="537">
        <v>505</v>
      </c>
      <c r="R18" s="537">
        <v>1066</v>
      </c>
      <c r="S18" s="537">
        <v>456</v>
      </c>
      <c r="T18" s="524">
        <v>610</v>
      </c>
      <c r="V18" s="537">
        <v>917</v>
      </c>
      <c r="W18" s="537">
        <v>378</v>
      </c>
      <c r="X18" s="537">
        <v>539</v>
      </c>
    </row>
    <row r="19" spans="1:24" x14ac:dyDescent="0.2">
      <c r="A19" s="54" t="s">
        <v>68</v>
      </c>
      <c r="B19" s="524">
        <f t="shared" si="0"/>
        <v>794</v>
      </c>
      <c r="C19" s="524">
        <f t="shared" si="1"/>
        <v>380</v>
      </c>
      <c r="D19" s="524">
        <f t="shared" si="2"/>
        <v>414</v>
      </c>
      <c r="E19" s="524"/>
      <c r="F19" s="534">
        <v>85</v>
      </c>
      <c r="G19" s="534">
        <v>34</v>
      </c>
      <c r="H19" s="534">
        <v>51</v>
      </c>
      <c r="J19" s="524">
        <v>107</v>
      </c>
      <c r="K19" s="524">
        <v>52</v>
      </c>
      <c r="L19" s="524">
        <v>55</v>
      </c>
      <c r="N19" s="524">
        <v>141</v>
      </c>
      <c r="O19" s="524">
        <v>75</v>
      </c>
      <c r="P19" s="524">
        <v>66</v>
      </c>
      <c r="R19" s="524">
        <v>221</v>
      </c>
      <c r="S19" s="524">
        <v>114</v>
      </c>
      <c r="T19" s="524">
        <v>107</v>
      </c>
      <c r="V19" s="524">
        <v>240</v>
      </c>
      <c r="W19" s="524">
        <v>105</v>
      </c>
      <c r="X19" s="524">
        <v>135</v>
      </c>
    </row>
    <row r="20" spans="1:24" x14ac:dyDescent="0.2">
      <c r="A20" s="54" t="s">
        <v>33</v>
      </c>
      <c r="B20" s="524">
        <f t="shared" si="0"/>
        <v>2253</v>
      </c>
      <c r="C20" s="524">
        <f t="shared" si="1"/>
        <v>934</v>
      </c>
      <c r="D20" s="524">
        <f t="shared" si="2"/>
        <v>1319</v>
      </c>
      <c r="E20" s="524"/>
      <c r="F20" s="534">
        <v>287</v>
      </c>
      <c r="G20" s="534">
        <v>113</v>
      </c>
      <c r="H20" s="534">
        <v>174</v>
      </c>
      <c r="J20" s="524">
        <v>436</v>
      </c>
      <c r="K20" s="524">
        <v>173</v>
      </c>
      <c r="L20" s="524">
        <v>263</v>
      </c>
      <c r="N20" s="524">
        <v>481</v>
      </c>
      <c r="O20" s="524">
        <v>212</v>
      </c>
      <c r="P20" s="524">
        <v>269</v>
      </c>
      <c r="R20" s="524">
        <v>567</v>
      </c>
      <c r="S20" s="524">
        <v>239</v>
      </c>
      <c r="T20" s="524">
        <v>328</v>
      </c>
      <c r="V20" s="524">
        <v>482</v>
      </c>
      <c r="W20" s="524">
        <v>197</v>
      </c>
      <c r="X20" s="524">
        <v>285</v>
      </c>
    </row>
    <row r="21" spans="1:24" x14ac:dyDescent="0.2">
      <c r="A21" s="54" t="s">
        <v>218</v>
      </c>
      <c r="B21" s="524">
        <f t="shared" si="0"/>
        <v>1676</v>
      </c>
      <c r="C21" s="524">
        <f t="shared" si="1"/>
        <v>755</v>
      </c>
      <c r="D21" s="524">
        <f t="shared" si="2"/>
        <v>921</v>
      </c>
      <c r="E21" s="524"/>
      <c r="F21" s="534">
        <v>194</v>
      </c>
      <c r="G21" s="534">
        <v>83</v>
      </c>
      <c r="H21" s="534">
        <v>111</v>
      </c>
      <c r="J21" s="524">
        <v>214</v>
      </c>
      <c r="K21" s="524">
        <v>93</v>
      </c>
      <c r="L21" s="524">
        <v>121</v>
      </c>
      <c r="N21" s="524">
        <v>322</v>
      </c>
      <c r="O21" s="524">
        <v>158</v>
      </c>
      <c r="P21" s="524">
        <v>164</v>
      </c>
      <c r="R21" s="524">
        <v>466</v>
      </c>
      <c r="S21" s="524">
        <v>199</v>
      </c>
      <c r="T21" s="524">
        <v>267</v>
      </c>
      <c r="V21" s="524">
        <v>480</v>
      </c>
      <c r="W21" s="524">
        <v>222</v>
      </c>
      <c r="X21" s="524">
        <v>258</v>
      </c>
    </row>
    <row r="22" spans="1:24" x14ac:dyDescent="0.2">
      <c r="A22" s="54" t="s">
        <v>56</v>
      </c>
      <c r="B22" s="524">
        <f t="shared" si="0"/>
        <v>1910</v>
      </c>
      <c r="C22" s="524">
        <f t="shared" si="1"/>
        <v>772</v>
      </c>
      <c r="D22" s="524">
        <f t="shared" si="2"/>
        <v>1138</v>
      </c>
      <c r="E22" s="524"/>
      <c r="F22" s="534">
        <v>268</v>
      </c>
      <c r="G22" s="534">
        <v>121</v>
      </c>
      <c r="H22" s="534">
        <v>147</v>
      </c>
      <c r="J22" s="524">
        <v>331</v>
      </c>
      <c r="K22" s="524">
        <v>139</v>
      </c>
      <c r="L22" s="524">
        <v>192</v>
      </c>
      <c r="N22" s="524">
        <v>344</v>
      </c>
      <c r="O22" s="524">
        <v>136</v>
      </c>
      <c r="P22" s="524">
        <v>208</v>
      </c>
      <c r="R22" s="524">
        <v>506</v>
      </c>
      <c r="S22" s="524">
        <v>212</v>
      </c>
      <c r="T22" s="524">
        <v>294</v>
      </c>
      <c r="V22" s="524">
        <v>461</v>
      </c>
      <c r="W22" s="524">
        <v>164</v>
      </c>
      <c r="X22" s="524">
        <v>297</v>
      </c>
    </row>
    <row r="23" spans="1:24" x14ac:dyDescent="0.2">
      <c r="A23" s="54" t="s">
        <v>70</v>
      </c>
      <c r="B23" s="524">
        <f t="shared" si="0"/>
        <v>278</v>
      </c>
      <c r="C23" s="524">
        <f t="shared" si="1"/>
        <v>151</v>
      </c>
      <c r="D23" s="524">
        <f t="shared" si="2"/>
        <v>127</v>
      </c>
      <c r="E23" s="524"/>
      <c r="F23" s="534">
        <v>20</v>
      </c>
      <c r="G23" s="534">
        <v>10</v>
      </c>
      <c r="H23" s="534">
        <v>10</v>
      </c>
      <c r="J23" s="524">
        <v>34</v>
      </c>
      <c r="K23" s="524">
        <v>18</v>
      </c>
      <c r="L23" s="524">
        <v>16</v>
      </c>
      <c r="N23" s="524">
        <v>44</v>
      </c>
      <c r="O23" s="524">
        <v>28</v>
      </c>
      <c r="P23" s="524">
        <v>16</v>
      </c>
      <c r="R23" s="524">
        <v>75</v>
      </c>
      <c r="S23" s="524">
        <v>39</v>
      </c>
      <c r="T23" s="524">
        <v>36</v>
      </c>
      <c r="V23" s="524">
        <v>105</v>
      </c>
      <c r="W23" s="524">
        <v>56</v>
      </c>
      <c r="X23" s="524">
        <v>49</v>
      </c>
    </row>
    <row r="24" spans="1:24" x14ac:dyDescent="0.2">
      <c r="A24" s="54" t="s">
        <v>71</v>
      </c>
      <c r="B24" s="524">
        <f t="shared" si="0"/>
        <v>256</v>
      </c>
      <c r="C24" s="524">
        <f t="shared" si="1"/>
        <v>118</v>
      </c>
      <c r="D24" s="524">
        <f t="shared" si="2"/>
        <v>138</v>
      </c>
      <c r="E24" s="524"/>
      <c r="F24" s="534">
        <v>25</v>
      </c>
      <c r="G24" s="534">
        <v>12</v>
      </c>
      <c r="H24" s="534">
        <v>13</v>
      </c>
      <c r="J24" s="524">
        <v>34</v>
      </c>
      <c r="K24" s="524">
        <v>16</v>
      </c>
      <c r="L24" s="524">
        <v>18</v>
      </c>
      <c r="N24" s="524">
        <v>44</v>
      </c>
      <c r="O24" s="524">
        <v>24</v>
      </c>
      <c r="P24" s="524">
        <v>20</v>
      </c>
      <c r="R24" s="524">
        <v>74</v>
      </c>
      <c r="S24" s="524">
        <v>30</v>
      </c>
      <c r="T24" s="524">
        <v>44</v>
      </c>
      <c r="V24" s="524">
        <v>79</v>
      </c>
      <c r="W24" s="524">
        <v>36</v>
      </c>
      <c r="X24" s="524">
        <v>43</v>
      </c>
    </row>
    <row r="25" spans="1:24" x14ac:dyDescent="0.2">
      <c r="A25" s="54" t="s">
        <v>57</v>
      </c>
      <c r="B25" s="524">
        <f t="shared" si="0"/>
        <v>762</v>
      </c>
      <c r="C25" s="524">
        <f t="shared" si="1"/>
        <v>365</v>
      </c>
      <c r="D25" s="524">
        <f t="shared" si="2"/>
        <v>397</v>
      </c>
      <c r="E25" s="524"/>
      <c r="F25" s="534">
        <v>72</v>
      </c>
      <c r="G25" s="534">
        <v>43</v>
      </c>
      <c r="H25" s="534">
        <v>29</v>
      </c>
      <c r="J25" s="524">
        <v>81</v>
      </c>
      <c r="K25" s="524">
        <v>50</v>
      </c>
      <c r="L25" s="524">
        <v>31</v>
      </c>
      <c r="N25" s="524">
        <v>100</v>
      </c>
      <c r="O25" s="524">
        <v>54</v>
      </c>
      <c r="P25" s="524">
        <v>46</v>
      </c>
      <c r="R25" s="524">
        <v>233</v>
      </c>
      <c r="S25" s="524">
        <v>103</v>
      </c>
      <c r="T25" s="524">
        <v>130</v>
      </c>
      <c r="V25" s="524">
        <v>276</v>
      </c>
      <c r="W25" s="524">
        <v>115</v>
      </c>
      <c r="X25" s="524">
        <v>161</v>
      </c>
    </row>
    <row r="26" spans="1:24" x14ac:dyDescent="0.2">
      <c r="A26" s="54" t="s">
        <v>58</v>
      </c>
      <c r="B26" s="524">
        <f t="shared" si="0"/>
        <v>747</v>
      </c>
      <c r="C26" s="524">
        <f t="shared" si="1"/>
        <v>329</v>
      </c>
      <c r="D26" s="524">
        <f t="shared" si="2"/>
        <v>418</v>
      </c>
      <c r="E26" s="524"/>
      <c r="F26" s="534">
        <v>94</v>
      </c>
      <c r="G26" s="534">
        <v>40</v>
      </c>
      <c r="H26" s="534">
        <v>54</v>
      </c>
      <c r="J26" s="524">
        <v>90</v>
      </c>
      <c r="K26" s="524">
        <v>42</v>
      </c>
      <c r="L26" s="524">
        <v>48</v>
      </c>
      <c r="N26" s="524">
        <v>131</v>
      </c>
      <c r="O26" s="524">
        <v>57</v>
      </c>
      <c r="P26" s="524">
        <v>74</v>
      </c>
      <c r="R26" s="524">
        <v>218</v>
      </c>
      <c r="S26" s="524">
        <v>101</v>
      </c>
      <c r="T26" s="524">
        <v>117</v>
      </c>
      <c r="V26" s="524">
        <v>214</v>
      </c>
      <c r="W26" s="524">
        <v>89</v>
      </c>
      <c r="X26" s="524">
        <v>125</v>
      </c>
    </row>
    <row r="27" spans="1:24" x14ac:dyDescent="0.2">
      <c r="A27" s="54" t="s">
        <v>59</v>
      </c>
      <c r="B27" s="524">
        <f t="shared" si="0"/>
        <v>2960</v>
      </c>
      <c r="C27" s="524">
        <f t="shared" si="1"/>
        <v>1471</v>
      </c>
      <c r="D27" s="524">
        <f t="shared" si="2"/>
        <v>1489</v>
      </c>
      <c r="E27" s="524"/>
      <c r="F27" s="534">
        <v>292</v>
      </c>
      <c r="G27" s="534">
        <v>143</v>
      </c>
      <c r="H27" s="534">
        <v>149</v>
      </c>
      <c r="J27" s="524">
        <v>463</v>
      </c>
      <c r="K27" s="524">
        <v>240</v>
      </c>
      <c r="L27" s="524">
        <v>223</v>
      </c>
      <c r="N27" s="524">
        <v>500</v>
      </c>
      <c r="O27" s="524">
        <v>253</v>
      </c>
      <c r="P27" s="524">
        <v>247</v>
      </c>
      <c r="R27" s="524">
        <v>795</v>
      </c>
      <c r="S27" s="524">
        <v>402</v>
      </c>
      <c r="T27" s="524">
        <v>393</v>
      </c>
      <c r="V27" s="524">
        <v>910</v>
      </c>
      <c r="W27" s="524">
        <v>433</v>
      </c>
      <c r="X27" s="524">
        <v>477</v>
      </c>
    </row>
    <row r="28" spans="1:24" x14ac:dyDescent="0.2">
      <c r="A28" s="54" t="s">
        <v>85</v>
      </c>
      <c r="B28" s="524">
        <f t="shared" si="0"/>
        <v>2117</v>
      </c>
      <c r="C28" s="524">
        <f t="shared" si="1"/>
        <v>880</v>
      </c>
      <c r="D28" s="524">
        <f t="shared" si="2"/>
        <v>1237</v>
      </c>
      <c r="E28" s="524"/>
      <c r="F28" s="534">
        <v>289</v>
      </c>
      <c r="G28" s="534">
        <v>117</v>
      </c>
      <c r="H28" s="534">
        <v>172</v>
      </c>
      <c r="J28" s="524">
        <v>343</v>
      </c>
      <c r="K28" s="524">
        <v>147</v>
      </c>
      <c r="L28" s="524">
        <v>196</v>
      </c>
      <c r="N28" s="524">
        <v>354</v>
      </c>
      <c r="O28" s="524">
        <v>144</v>
      </c>
      <c r="P28" s="524">
        <v>210</v>
      </c>
      <c r="R28" s="524">
        <v>571</v>
      </c>
      <c r="S28" s="524">
        <v>244</v>
      </c>
      <c r="T28" s="524">
        <v>327</v>
      </c>
      <c r="V28" s="524">
        <v>560</v>
      </c>
      <c r="W28" s="524">
        <v>228</v>
      </c>
      <c r="X28" s="524">
        <v>332</v>
      </c>
    </row>
    <row r="29" spans="1:24" x14ac:dyDescent="0.2">
      <c r="A29" s="54" t="s">
        <v>72</v>
      </c>
      <c r="B29" s="524">
        <f t="shared" si="0"/>
        <v>1559</v>
      </c>
      <c r="C29" s="524">
        <f t="shared" si="1"/>
        <v>776</v>
      </c>
      <c r="D29" s="524">
        <f t="shared" si="2"/>
        <v>783</v>
      </c>
      <c r="E29" s="524"/>
      <c r="F29" s="534">
        <v>165</v>
      </c>
      <c r="G29" s="534">
        <v>80</v>
      </c>
      <c r="H29" s="534">
        <v>85</v>
      </c>
      <c r="J29" s="524">
        <v>232</v>
      </c>
      <c r="K29" s="524">
        <v>118</v>
      </c>
      <c r="L29" s="524">
        <v>114</v>
      </c>
      <c r="N29" s="524">
        <v>256</v>
      </c>
      <c r="O29" s="524">
        <v>137</v>
      </c>
      <c r="P29" s="524">
        <v>119</v>
      </c>
      <c r="R29" s="524">
        <v>468</v>
      </c>
      <c r="S29" s="524">
        <v>240</v>
      </c>
      <c r="T29" s="524">
        <v>228</v>
      </c>
      <c r="V29" s="524">
        <v>438</v>
      </c>
      <c r="W29" s="524">
        <v>201</v>
      </c>
      <c r="X29" s="524">
        <v>237</v>
      </c>
    </row>
    <row r="30" spans="1:24" x14ac:dyDescent="0.2">
      <c r="A30" s="54" t="s">
        <v>74</v>
      </c>
      <c r="B30" s="524">
        <f t="shared" si="0"/>
        <v>2387</v>
      </c>
      <c r="C30" s="524">
        <f t="shared" si="1"/>
        <v>1045</v>
      </c>
      <c r="D30" s="524">
        <f t="shared" si="2"/>
        <v>1342</v>
      </c>
      <c r="E30" s="524"/>
      <c r="F30" s="534">
        <v>271</v>
      </c>
      <c r="G30" s="534">
        <v>124</v>
      </c>
      <c r="H30" s="534">
        <v>147</v>
      </c>
      <c r="J30" s="524">
        <v>315</v>
      </c>
      <c r="K30" s="524">
        <v>144</v>
      </c>
      <c r="L30" s="524">
        <v>171</v>
      </c>
      <c r="N30" s="524">
        <v>402</v>
      </c>
      <c r="O30" s="524">
        <v>187</v>
      </c>
      <c r="P30" s="524">
        <v>215</v>
      </c>
      <c r="R30" s="524">
        <v>702</v>
      </c>
      <c r="S30" s="524">
        <v>305</v>
      </c>
      <c r="T30" s="524">
        <v>397</v>
      </c>
      <c r="V30" s="524">
        <v>697</v>
      </c>
      <c r="W30" s="524">
        <v>285</v>
      </c>
      <c r="X30" s="524">
        <v>412</v>
      </c>
    </row>
    <row r="31" spans="1:24" x14ac:dyDescent="0.2">
      <c r="A31" s="54" t="s">
        <v>75</v>
      </c>
      <c r="B31" s="524">
        <f t="shared" si="0"/>
        <v>2127</v>
      </c>
      <c r="C31" s="524">
        <f t="shared" si="1"/>
        <v>1016</v>
      </c>
      <c r="D31" s="524">
        <f t="shared" si="2"/>
        <v>1111</v>
      </c>
      <c r="E31" s="524"/>
      <c r="F31" s="534">
        <v>199</v>
      </c>
      <c r="G31" s="534">
        <v>92</v>
      </c>
      <c r="H31" s="534">
        <v>107</v>
      </c>
      <c r="J31" s="524">
        <v>231</v>
      </c>
      <c r="K31" s="524">
        <v>116</v>
      </c>
      <c r="L31" s="524">
        <v>115</v>
      </c>
      <c r="N31" s="524">
        <v>301</v>
      </c>
      <c r="O31" s="524">
        <v>159</v>
      </c>
      <c r="P31" s="524">
        <v>142</v>
      </c>
      <c r="R31" s="524">
        <v>728</v>
      </c>
      <c r="S31" s="524">
        <v>357</v>
      </c>
      <c r="T31" s="524">
        <v>371</v>
      </c>
      <c r="V31" s="524">
        <v>668</v>
      </c>
      <c r="W31" s="524">
        <v>292</v>
      </c>
      <c r="X31" s="524">
        <v>376</v>
      </c>
    </row>
    <row r="32" spans="1:24" ht="13.5" thickBot="1" x14ac:dyDescent="0.25">
      <c r="A32" s="58" t="s">
        <v>76</v>
      </c>
      <c r="B32" s="520">
        <f t="shared" si="0"/>
        <v>225</v>
      </c>
      <c r="C32" s="520">
        <f t="shared" si="1"/>
        <v>125</v>
      </c>
      <c r="D32" s="520">
        <f t="shared" si="2"/>
        <v>100</v>
      </c>
      <c r="E32" s="520"/>
      <c r="F32" s="535">
        <v>12</v>
      </c>
      <c r="G32" s="535">
        <v>7</v>
      </c>
      <c r="H32" s="535">
        <v>5</v>
      </c>
      <c r="I32" s="520"/>
      <c r="J32" s="520">
        <v>32</v>
      </c>
      <c r="K32" s="520">
        <v>15</v>
      </c>
      <c r="L32" s="520">
        <v>17</v>
      </c>
      <c r="M32" s="520"/>
      <c r="N32" s="520">
        <v>44</v>
      </c>
      <c r="O32" s="520">
        <v>27</v>
      </c>
      <c r="P32" s="520">
        <v>17</v>
      </c>
      <c r="Q32" s="520"/>
      <c r="R32" s="520">
        <v>71</v>
      </c>
      <c r="S32" s="520">
        <v>39</v>
      </c>
      <c r="T32" s="520">
        <v>32</v>
      </c>
      <c r="U32" s="520"/>
      <c r="V32" s="520">
        <v>66</v>
      </c>
      <c r="W32" s="520">
        <v>37</v>
      </c>
      <c r="X32" s="520">
        <v>29</v>
      </c>
    </row>
    <row r="33" spans="1:24" ht="15" customHeight="1" x14ac:dyDescent="0.2">
      <c r="A33" s="35" t="s">
        <v>24</v>
      </c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</row>
    <row r="34" spans="1:24" x14ac:dyDescent="0.2"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B9:D9 B11:X32">
    <cfRule type="cellIs" dxfId="553" priority="6" operator="equal">
      <formula>0</formula>
    </cfRule>
  </conditionalFormatting>
  <conditionalFormatting sqref="F9:H9">
    <cfRule type="cellIs" dxfId="552" priority="5" operator="equal">
      <formula>0</formula>
    </cfRule>
  </conditionalFormatting>
  <conditionalFormatting sqref="J9:L9">
    <cfRule type="cellIs" dxfId="551" priority="4" operator="equal">
      <formula>0</formula>
    </cfRule>
  </conditionalFormatting>
  <conditionalFormatting sqref="N9:P9">
    <cfRule type="cellIs" dxfId="550" priority="3" operator="equal">
      <formula>0</formula>
    </cfRule>
  </conditionalFormatting>
  <conditionalFormatting sqref="R9:T9">
    <cfRule type="cellIs" dxfId="549" priority="2" operator="equal">
      <formula>0</formula>
    </cfRule>
  </conditionalFormatting>
  <conditionalFormatting sqref="V9:X9">
    <cfRule type="cellIs" dxfId="548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3"/>
  <sheetViews>
    <sheetView showGridLines="0" zoomScaleNormal="100" zoomScaleSheetLayoutView="100" workbookViewId="0">
      <selection activeCell="J14" sqref="J14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907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</row>
    <row r="9" spans="1:25" s="555" customFormat="1" x14ac:dyDescent="0.2">
      <c r="A9" s="173" t="s">
        <v>0</v>
      </c>
      <c r="B9" s="554">
        <v>36872</v>
      </c>
      <c r="C9" s="554">
        <v>16704</v>
      </c>
      <c r="D9" s="554">
        <v>20168</v>
      </c>
      <c r="E9" s="554"/>
      <c r="F9" s="554">
        <v>4700</v>
      </c>
      <c r="G9" s="554">
        <v>2130</v>
      </c>
      <c r="H9" s="554">
        <v>2570</v>
      </c>
      <c r="I9" s="554"/>
      <c r="J9" s="554">
        <v>5835</v>
      </c>
      <c r="K9" s="554">
        <v>2701</v>
      </c>
      <c r="L9" s="554">
        <v>3134</v>
      </c>
      <c r="M9" s="554"/>
      <c r="N9" s="554">
        <v>6698</v>
      </c>
      <c r="O9" s="554">
        <v>3131</v>
      </c>
      <c r="P9" s="554">
        <v>3567</v>
      </c>
      <c r="Q9" s="554"/>
      <c r="R9" s="554">
        <v>10070</v>
      </c>
      <c r="S9" s="554">
        <v>4545</v>
      </c>
      <c r="T9" s="554">
        <v>5525</v>
      </c>
      <c r="U9" s="554"/>
      <c r="V9" s="554">
        <v>9569</v>
      </c>
      <c r="W9" s="554">
        <v>4197</v>
      </c>
      <c r="X9" s="554">
        <v>5372</v>
      </c>
    </row>
    <row r="10" spans="1:25" x14ac:dyDescent="0.2">
      <c r="A10" s="184" t="s">
        <v>254</v>
      </c>
      <c r="B10" s="517">
        <v>7003</v>
      </c>
      <c r="C10" s="517">
        <v>3166</v>
      </c>
      <c r="D10" s="517">
        <v>3837</v>
      </c>
      <c r="E10" s="516"/>
      <c r="F10" s="516">
        <v>964</v>
      </c>
      <c r="G10" s="516">
        <v>434</v>
      </c>
      <c r="H10" s="516">
        <v>530</v>
      </c>
      <c r="I10" s="516"/>
      <c r="J10" s="516">
        <v>1130</v>
      </c>
      <c r="K10" s="516">
        <v>526</v>
      </c>
      <c r="L10" s="516">
        <v>604</v>
      </c>
      <c r="M10" s="537"/>
      <c r="N10" s="516">
        <v>1288</v>
      </c>
      <c r="O10" s="516">
        <v>602</v>
      </c>
      <c r="P10" s="516">
        <v>686</v>
      </c>
      <c r="Q10" s="537"/>
      <c r="R10" s="516">
        <v>1892</v>
      </c>
      <c r="S10" s="516">
        <v>823</v>
      </c>
      <c r="T10" s="516">
        <v>1069</v>
      </c>
      <c r="U10" s="537"/>
      <c r="V10" s="516">
        <v>1729</v>
      </c>
      <c r="W10" s="516">
        <v>781</v>
      </c>
      <c r="X10" s="516">
        <v>948</v>
      </c>
    </row>
    <row r="11" spans="1:25" x14ac:dyDescent="0.2">
      <c r="A11" s="184" t="s">
        <v>55</v>
      </c>
      <c r="B11" s="517">
        <v>5442</v>
      </c>
      <c r="C11" s="517">
        <v>2503</v>
      </c>
      <c r="D11" s="517">
        <v>2939</v>
      </c>
      <c r="E11" s="516"/>
      <c r="F11" s="516">
        <v>772</v>
      </c>
      <c r="G11" s="516">
        <v>344</v>
      </c>
      <c r="H11" s="516">
        <v>428</v>
      </c>
      <c r="I11" s="516"/>
      <c r="J11" s="516">
        <v>952</v>
      </c>
      <c r="K11" s="516">
        <v>448</v>
      </c>
      <c r="L11" s="516">
        <v>504</v>
      </c>
      <c r="M11" s="537"/>
      <c r="N11" s="516">
        <v>1054</v>
      </c>
      <c r="O11" s="516">
        <v>491</v>
      </c>
      <c r="P11" s="516">
        <v>563</v>
      </c>
      <c r="Q11" s="537"/>
      <c r="R11" s="516">
        <v>1417</v>
      </c>
      <c r="S11" s="516">
        <v>642</v>
      </c>
      <c r="T11" s="516">
        <v>775</v>
      </c>
      <c r="U11" s="537"/>
      <c r="V11" s="516">
        <v>1247</v>
      </c>
      <c r="W11" s="516">
        <v>578</v>
      </c>
      <c r="X11" s="516">
        <v>669</v>
      </c>
    </row>
    <row r="12" spans="1:25" x14ac:dyDescent="0.2">
      <c r="A12" s="184" t="s">
        <v>32</v>
      </c>
      <c r="B12" s="517">
        <v>5170</v>
      </c>
      <c r="C12" s="517">
        <v>2298</v>
      </c>
      <c r="D12" s="517">
        <v>2872</v>
      </c>
      <c r="E12" s="516"/>
      <c r="F12" s="516">
        <v>776</v>
      </c>
      <c r="G12" s="516">
        <v>367</v>
      </c>
      <c r="H12" s="516">
        <v>409</v>
      </c>
      <c r="I12" s="516"/>
      <c r="J12" s="516">
        <v>917</v>
      </c>
      <c r="K12" s="516">
        <v>416</v>
      </c>
      <c r="L12" s="516">
        <v>501</v>
      </c>
      <c r="M12" s="537"/>
      <c r="N12" s="516">
        <v>1033</v>
      </c>
      <c r="O12" s="516">
        <v>462</v>
      </c>
      <c r="P12" s="516">
        <v>571</v>
      </c>
      <c r="Q12" s="537"/>
      <c r="R12" s="516">
        <v>1287</v>
      </c>
      <c r="S12" s="516">
        <v>570</v>
      </c>
      <c r="T12" s="516">
        <v>717</v>
      </c>
      <c r="U12" s="537"/>
      <c r="V12" s="516">
        <v>1157</v>
      </c>
      <c r="W12" s="516">
        <v>483</v>
      </c>
      <c r="X12" s="516">
        <v>674</v>
      </c>
    </row>
    <row r="13" spans="1:25" x14ac:dyDescent="0.2">
      <c r="A13" s="184" t="s">
        <v>33</v>
      </c>
      <c r="B13" s="517">
        <v>3929</v>
      </c>
      <c r="C13" s="517">
        <v>1689</v>
      </c>
      <c r="D13" s="517">
        <v>2240</v>
      </c>
      <c r="E13" s="516"/>
      <c r="F13" s="516">
        <v>481</v>
      </c>
      <c r="G13" s="516">
        <v>196</v>
      </c>
      <c r="H13" s="516">
        <v>285</v>
      </c>
      <c r="I13" s="516"/>
      <c r="J13" s="516">
        <v>650</v>
      </c>
      <c r="K13" s="516">
        <v>266</v>
      </c>
      <c r="L13" s="516">
        <v>384</v>
      </c>
      <c r="M13" s="537"/>
      <c r="N13" s="516">
        <v>803</v>
      </c>
      <c r="O13" s="516">
        <v>370</v>
      </c>
      <c r="P13" s="516">
        <v>433</v>
      </c>
      <c r="Q13" s="537"/>
      <c r="R13" s="516">
        <v>1033</v>
      </c>
      <c r="S13" s="516">
        <v>438</v>
      </c>
      <c r="T13" s="516">
        <v>595</v>
      </c>
      <c r="U13" s="537"/>
      <c r="V13" s="516">
        <v>962</v>
      </c>
      <c r="W13" s="516">
        <v>419</v>
      </c>
      <c r="X13" s="516">
        <v>543</v>
      </c>
    </row>
    <row r="14" spans="1:25" x14ac:dyDescent="0.2">
      <c r="A14" s="184" t="s">
        <v>255</v>
      </c>
      <c r="B14" s="517">
        <v>3206</v>
      </c>
      <c r="C14" s="517">
        <v>1406</v>
      </c>
      <c r="D14" s="517">
        <v>1800</v>
      </c>
      <c r="E14" s="516"/>
      <c r="F14" s="516">
        <v>385</v>
      </c>
      <c r="G14" s="516">
        <v>186</v>
      </c>
      <c r="H14" s="516">
        <v>199</v>
      </c>
      <c r="I14" s="516"/>
      <c r="J14" s="516">
        <v>480</v>
      </c>
      <c r="K14" s="516">
        <v>223</v>
      </c>
      <c r="L14" s="516">
        <v>257</v>
      </c>
      <c r="M14" s="537"/>
      <c r="N14" s="516">
        <v>532</v>
      </c>
      <c r="O14" s="516">
        <v>242</v>
      </c>
      <c r="P14" s="516">
        <v>290</v>
      </c>
      <c r="Q14" s="537"/>
      <c r="R14" s="516">
        <v>888</v>
      </c>
      <c r="S14" s="516">
        <v>384</v>
      </c>
      <c r="T14" s="516">
        <v>504</v>
      </c>
      <c r="U14" s="537"/>
      <c r="V14" s="516">
        <v>921</v>
      </c>
      <c r="W14" s="516">
        <v>371</v>
      </c>
      <c r="X14" s="516">
        <v>550</v>
      </c>
    </row>
    <row r="15" spans="1:25" x14ac:dyDescent="0.2">
      <c r="A15" s="184" t="s">
        <v>58</v>
      </c>
      <c r="B15" s="517">
        <v>7383</v>
      </c>
      <c r="C15" s="517">
        <v>3456</v>
      </c>
      <c r="D15" s="517">
        <v>3927</v>
      </c>
      <c r="E15" s="516"/>
      <c r="F15" s="516">
        <v>840</v>
      </c>
      <c r="G15" s="516">
        <v>380</v>
      </c>
      <c r="H15" s="516">
        <v>460</v>
      </c>
      <c r="I15" s="516"/>
      <c r="J15" s="516">
        <v>1128</v>
      </c>
      <c r="K15" s="516">
        <v>547</v>
      </c>
      <c r="L15" s="516">
        <v>581</v>
      </c>
      <c r="M15" s="537"/>
      <c r="N15" s="516">
        <v>1241</v>
      </c>
      <c r="O15" s="516">
        <v>591</v>
      </c>
      <c r="P15" s="516">
        <v>650</v>
      </c>
      <c r="Q15" s="537"/>
      <c r="R15" s="516">
        <v>2052</v>
      </c>
      <c r="S15" s="516">
        <v>987</v>
      </c>
      <c r="T15" s="516">
        <v>1065</v>
      </c>
      <c r="U15" s="537"/>
      <c r="V15" s="516">
        <v>2122</v>
      </c>
      <c r="W15" s="516">
        <v>951</v>
      </c>
      <c r="X15" s="516">
        <v>1171</v>
      </c>
    </row>
    <row r="16" spans="1:25" x14ac:dyDescent="0.2">
      <c r="A16" s="184" t="s">
        <v>74</v>
      </c>
      <c r="B16" s="517">
        <v>4739</v>
      </c>
      <c r="C16" s="517">
        <v>2186</v>
      </c>
      <c r="D16" s="517">
        <v>2553</v>
      </c>
      <c r="E16" s="516"/>
      <c r="F16" s="516">
        <v>482</v>
      </c>
      <c r="G16" s="516">
        <v>223</v>
      </c>
      <c r="H16" s="516">
        <v>259</v>
      </c>
      <c r="I16" s="516"/>
      <c r="J16" s="516">
        <v>578</v>
      </c>
      <c r="K16" s="516">
        <v>275</v>
      </c>
      <c r="L16" s="516">
        <v>303</v>
      </c>
      <c r="M16" s="538"/>
      <c r="N16" s="516">
        <v>747</v>
      </c>
      <c r="O16" s="516">
        <v>373</v>
      </c>
      <c r="P16" s="516">
        <v>374</v>
      </c>
      <c r="Q16" s="538"/>
      <c r="R16" s="516">
        <v>1501</v>
      </c>
      <c r="S16" s="516">
        <v>701</v>
      </c>
      <c r="T16" s="516">
        <v>800</v>
      </c>
      <c r="U16" s="538"/>
      <c r="V16" s="516">
        <v>1431</v>
      </c>
      <c r="W16" s="516">
        <v>614</v>
      </c>
      <c r="X16" s="516">
        <v>817</v>
      </c>
    </row>
    <row r="17" spans="1:24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8"/>
      <c r="R17" s="538"/>
      <c r="S17" s="538"/>
      <c r="T17" s="538"/>
      <c r="U17" s="538"/>
      <c r="V17" s="538"/>
      <c r="W17" s="538"/>
      <c r="X17" s="538"/>
    </row>
    <row r="18" spans="1:24" s="555" customFormat="1" x14ac:dyDescent="0.2">
      <c r="A18" s="173" t="s">
        <v>214</v>
      </c>
      <c r="B18" s="554">
        <v>31572</v>
      </c>
      <c r="C18" s="554">
        <v>14145</v>
      </c>
      <c r="D18" s="554">
        <v>17427</v>
      </c>
      <c r="E18" s="560"/>
      <c r="F18" s="554">
        <v>4106</v>
      </c>
      <c r="G18" s="554">
        <v>1845</v>
      </c>
      <c r="H18" s="554">
        <v>2261</v>
      </c>
      <c r="I18" s="560"/>
      <c r="J18" s="554">
        <v>5052</v>
      </c>
      <c r="K18" s="554">
        <v>2338</v>
      </c>
      <c r="L18" s="554">
        <v>2714</v>
      </c>
      <c r="M18" s="560"/>
      <c r="N18" s="554">
        <v>5729</v>
      </c>
      <c r="O18" s="554">
        <v>2657</v>
      </c>
      <c r="P18" s="554">
        <v>3072</v>
      </c>
      <c r="Q18" s="560"/>
      <c r="R18" s="554">
        <v>8603</v>
      </c>
      <c r="S18" s="554">
        <v>3851</v>
      </c>
      <c r="T18" s="554">
        <v>4752</v>
      </c>
      <c r="U18" s="560"/>
      <c r="V18" s="554">
        <v>8082</v>
      </c>
      <c r="W18" s="554">
        <v>3454</v>
      </c>
      <c r="X18" s="554">
        <v>4628</v>
      </c>
    </row>
    <row r="19" spans="1:24" x14ac:dyDescent="0.2">
      <c r="A19" s="184" t="s">
        <v>254</v>
      </c>
      <c r="B19" s="517">
        <v>6265</v>
      </c>
      <c r="C19" s="517">
        <v>2835</v>
      </c>
      <c r="D19" s="517">
        <v>3430</v>
      </c>
      <c r="E19" s="537"/>
      <c r="F19" s="537">
        <v>855</v>
      </c>
      <c r="G19" s="537">
        <v>378</v>
      </c>
      <c r="H19" s="537">
        <v>477</v>
      </c>
      <c r="I19" s="537"/>
      <c r="J19" s="537">
        <v>1006</v>
      </c>
      <c r="K19" s="537">
        <v>466</v>
      </c>
      <c r="L19" s="537">
        <v>540</v>
      </c>
      <c r="M19" s="537"/>
      <c r="N19" s="537">
        <v>1159</v>
      </c>
      <c r="O19" s="537">
        <v>551</v>
      </c>
      <c r="P19" s="537">
        <v>608</v>
      </c>
      <c r="Q19" s="537"/>
      <c r="R19" s="537">
        <v>1709</v>
      </c>
      <c r="S19" s="537">
        <v>746</v>
      </c>
      <c r="T19" s="537">
        <v>963</v>
      </c>
      <c r="U19" s="537"/>
      <c r="V19" s="537">
        <v>1536</v>
      </c>
      <c r="W19" s="537">
        <v>694</v>
      </c>
      <c r="X19" s="537">
        <v>842</v>
      </c>
    </row>
    <row r="20" spans="1:24" x14ac:dyDescent="0.2">
      <c r="A20" s="184" t="s">
        <v>55</v>
      </c>
      <c r="B20" s="517">
        <v>4505</v>
      </c>
      <c r="C20" s="517">
        <v>2039</v>
      </c>
      <c r="D20" s="517">
        <v>2466</v>
      </c>
      <c r="E20" s="538"/>
      <c r="F20" s="538">
        <v>664</v>
      </c>
      <c r="G20" s="538">
        <v>293</v>
      </c>
      <c r="H20" s="538">
        <v>371</v>
      </c>
      <c r="I20" s="538"/>
      <c r="J20" s="538">
        <v>786</v>
      </c>
      <c r="K20" s="538">
        <v>373</v>
      </c>
      <c r="L20" s="538">
        <v>413</v>
      </c>
      <c r="M20" s="538"/>
      <c r="N20" s="538">
        <v>863</v>
      </c>
      <c r="O20" s="538">
        <v>397</v>
      </c>
      <c r="P20" s="538">
        <v>466</v>
      </c>
      <c r="Q20" s="538"/>
      <c r="R20" s="538">
        <v>1151</v>
      </c>
      <c r="S20" s="538">
        <v>519</v>
      </c>
      <c r="T20" s="538">
        <v>632</v>
      </c>
      <c r="U20" s="538"/>
      <c r="V20" s="538">
        <v>1041</v>
      </c>
      <c r="W20" s="538">
        <v>457</v>
      </c>
      <c r="X20" s="538">
        <v>584</v>
      </c>
    </row>
    <row r="21" spans="1:24" x14ac:dyDescent="0.2">
      <c r="A21" s="184" t="s">
        <v>32</v>
      </c>
      <c r="B21" s="517">
        <v>5170</v>
      </c>
      <c r="C21" s="517">
        <v>2298</v>
      </c>
      <c r="D21" s="517">
        <v>2872</v>
      </c>
      <c r="E21" s="538"/>
      <c r="F21" s="538">
        <v>776</v>
      </c>
      <c r="G21" s="538">
        <v>367</v>
      </c>
      <c r="H21" s="538">
        <v>409</v>
      </c>
      <c r="I21" s="538"/>
      <c r="J21" s="538">
        <v>917</v>
      </c>
      <c r="K21" s="538">
        <v>416</v>
      </c>
      <c r="L21" s="538">
        <v>501</v>
      </c>
      <c r="M21" s="538"/>
      <c r="N21" s="538">
        <v>1033</v>
      </c>
      <c r="O21" s="538">
        <v>462</v>
      </c>
      <c r="P21" s="538">
        <v>571</v>
      </c>
      <c r="Q21" s="538"/>
      <c r="R21" s="538">
        <v>1287</v>
      </c>
      <c r="S21" s="538">
        <v>570</v>
      </c>
      <c r="T21" s="538">
        <v>717</v>
      </c>
      <c r="U21" s="538"/>
      <c r="V21" s="538">
        <v>1157</v>
      </c>
      <c r="W21" s="538">
        <v>483</v>
      </c>
      <c r="X21" s="538">
        <v>674</v>
      </c>
    </row>
    <row r="22" spans="1:24" x14ac:dyDescent="0.2">
      <c r="A22" s="184" t="s">
        <v>33</v>
      </c>
      <c r="B22" s="517">
        <v>2253</v>
      </c>
      <c r="C22" s="517">
        <v>934</v>
      </c>
      <c r="D22" s="517">
        <v>1319</v>
      </c>
      <c r="E22" s="524"/>
      <c r="F22" s="537">
        <v>287</v>
      </c>
      <c r="G22" s="537">
        <v>113</v>
      </c>
      <c r="H22" s="537">
        <v>174</v>
      </c>
      <c r="I22" s="524"/>
      <c r="J22" s="537">
        <v>436</v>
      </c>
      <c r="K22" s="537">
        <v>173</v>
      </c>
      <c r="L22" s="537">
        <v>263</v>
      </c>
      <c r="M22" s="524"/>
      <c r="N22" s="537">
        <v>481</v>
      </c>
      <c r="O22" s="537">
        <v>212</v>
      </c>
      <c r="P22" s="537">
        <v>269</v>
      </c>
      <c r="Q22" s="524"/>
      <c r="R22" s="537">
        <v>567</v>
      </c>
      <c r="S22" s="537">
        <v>239</v>
      </c>
      <c r="T22" s="537">
        <v>328</v>
      </c>
      <c r="U22" s="524"/>
      <c r="V22" s="537">
        <v>482</v>
      </c>
      <c r="W22" s="537">
        <v>197</v>
      </c>
      <c r="X22" s="537">
        <v>285</v>
      </c>
    </row>
    <row r="23" spans="1:24" x14ac:dyDescent="0.2">
      <c r="A23" s="184" t="s">
        <v>255</v>
      </c>
      <c r="B23" s="517">
        <v>3206</v>
      </c>
      <c r="C23" s="517">
        <v>1406</v>
      </c>
      <c r="D23" s="517">
        <v>1800</v>
      </c>
      <c r="E23" s="524"/>
      <c r="F23" s="524">
        <v>385</v>
      </c>
      <c r="G23" s="524">
        <v>186</v>
      </c>
      <c r="H23" s="524">
        <v>199</v>
      </c>
      <c r="I23" s="524"/>
      <c r="J23" s="524">
        <v>480</v>
      </c>
      <c r="K23" s="524">
        <v>223</v>
      </c>
      <c r="L23" s="524">
        <v>257</v>
      </c>
      <c r="M23" s="524"/>
      <c r="N23" s="524">
        <v>532</v>
      </c>
      <c r="O23" s="524">
        <v>242</v>
      </c>
      <c r="P23" s="524">
        <v>290</v>
      </c>
      <c r="Q23" s="524"/>
      <c r="R23" s="524">
        <v>888</v>
      </c>
      <c r="S23" s="524">
        <v>384</v>
      </c>
      <c r="T23" s="524">
        <v>504</v>
      </c>
      <c r="U23" s="524"/>
      <c r="V23" s="524">
        <v>921</v>
      </c>
      <c r="W23" s="524">
        <v>371</v>
      </c>
      <c r="X23" s="524">
        <v>550</v>
      </c>
    </row>
    <row r="24" spans="1:24" x14ac:dyDescent="0.2">
      <c r="A24" s="184" t="s">
        <v>58</v>
      </c>
      <c r="B24" s="517">
        <v>5659</v>
      </c>
      <c r="C24" s="517">
        <v>2572</v>
      </c>
      <c r="D24" s="517">
        <v>3087</v>
      </c>
      <c r="E24" s="524"/>
      <c r="F24" s="524">
        <v>669</v>
      </c>
      <c r="G24" s="524">
        <v>292</v>
      </c>
      <c r="H24" s="524">
        <v>377</v>
      </c>
      <c r="I24" s="524"/>
      <c r="J24" s="524">
        <v>881</v>
      </c>
      <c r="K24" s="524">
        <v>427</v>
      </c>
      <c r="L24" s="524">
        <v>454</v>
      </c>
      <c r="M24" s="524"/>
      <c r="N24" s="524">
        <v>958</v>
      </c>
      <c r="O24" s="524">
        <v>447</v>
      </c>
      <c r="P24" s="524">
        <v>511</v>
      </c>
      <c r="Q24" s="524"/>
      <c r="R24" s="524">
        <v>1571</v>
      </c>
      <c r="S24" s="524">
        <v>731</v>
      </c>
      <c r="T24" s="524">
        <v>840</v>
      </c>
      <c r="U24" s="524"/>
      <c r="V24" s="524">
        <v>1580</v>
      </c>
      <c r="W24" s="524">
        <v>675</v>
      </c>
      <c r="X24" s="524">
        <v>905</v>
      </c>
    </row>
    <row r="25" spans="1:24" x14ac:dyDescent="0.2">
      <c r="A25" s="184" t="s">
        <v>74</v>
      </c>
      <c r="B25" s="517">
        <v>4514</v>
      </c>
      <c r="C25" s="517">
        <v>2061</v>
      </c>
      <c r="D25" s="517">
        <v>2453</v>
      </c>
      <c r="E25" s="524"/>
      <c r="F25" s="524">
        <v>470</v>
      </c>
      <c r="G25" s="524">
        <v>216</v>
      </c>
      <c r="H25" s="524">
        <v>254</v>
      </c>
      <c r="I25" s="524"/>
      <c r="J25" s="524">
        <v>546</v>
      </c>
      <c r="K25" s="524">
        <v>260</v>
      </c>
      <c r="L25" s="524">
        <v>286</v>
      </c>
      <c r="M25" s="524"/>
      <c r="N25" s="524">
        <v>703</v>
      </c>
      <c r="O25" s="524">
        <v>346</v>
      </c>
      <c r="P25" s="524">
        <v>357</v>
      </c>
      <c r="Q25" s="524"/>
      <c r="R25" s="524">
        <v>1430</v>
      </c>
      <c r="S25" s="524">
        <v>662</v>
      </c>
      <c r="T25" s="524">
        <v>768</v>
      </c>
      <c r="U25" s="524"/>
      <c r="V25" s="524">
        <v>1365</v>
      </c>
      <c r="W25" s="524">
        <v>577</v>
      </c>
      <c r="X25" s="524">
        <v>788</v>
      </c>
    </row>
    <row r="26" spans="1:24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</row>
    <row r="27" spans="1:24" s="555" customFormat="1" x14ac:dyDescent="0.2">
      <c r="A27" s="175" t="s">
        <v>213</v>
      </c>
      <c r="B27" s="554">
        <v>5300</v>
      </c>
      <c r="C27" s="554">
        <v>2559</v>
      </c>
      <c r="D27" s="554">
        <v>2741</v>
      </c>
      <c r="E27" s="560"/>
      <c r="F27" s="554">
        <v>594</v>
      </c>
      <c r="G27" s="554">
        <v>285</v>
      </c>
      <c r="H27" s="554">
        <v>309</v>
      </c>
      <c r="I27" s="560"/>
      <c r="J27" s="554">
        <v>783</v>
      </c>
      <c r="K27" s="554">
        <v>363</v>
      </c>
      <c r="L27" s="554">
        <v>420</v>
      </c>
      <c r="M27" s="560"/>
      <c r="N27" s="554">
        <v>969</v>
      </c>
      <c r="O27" s="554">
        <v>474</v>
      </c>
      <c r="P27" s="554">
        <v>495</v>
      </c>
      <c r="Q27" s="560"/>
      <c r="R27" s="554">
        <v>1467</v>
      </c>
      <c r="S27" s="554">
        <v>694</v>
      </c>
      <c r="T27" s="554">
        <v>773</v>
      </c>
      <c r="U27" s="560"/>
      <c r="V27" s="554">
        <v>1487</v>
      </c>
      <c r="W27" s="554">
        <v>743</v>
      </c>
      <c r="X27" s="554">
        <v>744</v>
      </c>
    </row>
    <row r="28" spans="1:24" x14ac:dyDescent="0.2">
      <c r="A28" s="184" t="s">
        <v>254</v>
      </c>
      <c r="B28" s="517">
        <v>738</v>
      </c>
      <c r="C28" s="517">
        <v>331</v>
      </c>
      <c r="D28" s="517">
        <v>407</v>
      </c>
      <c r="E28" s="524"/>
      <c r="F28" s="524">
        <v>109</v>
      </c>
      <c r="G28" s="524">
        <v>56</v>
      </c>
      <c r="H28" s="524">
        <v>53</v>
      </c>
      <c r="I28" s="524"/>
      <c r="J28" s="524">
        <v>124</v>
      </c>
      <c r="K28" s="524">
        <v>60</v>
      </c>
      <c r="L28" s="524">
        <v>64</v>
      </c>
      <c r="M28" s="524"/>
      <c r="N28" s="524">
        <v>129</v>
      </c>
      <c r="O28" s="524">
        <v>51</v>
      </c>
      <c r="P28" s="524">
        <v>78</v>
      </c>
      <c r="Q28" s="524"/>
      <c r="R28" s="524">
        <v>183</v>
      </c>
      <c r="S28" s="524">
        <v>77</v>
      </c>
      <c r="T28" s="524">
        <v>106</v>
      </c>
      <c r="U28" s="524"/>
      <c r="V28" s="524">
        <v>193</v>
      </c>
      <c r="W28" s="524">
        <v>87</v>
      </c>
      <c r="X28" s="524">
        <v>106</v>
      </c>
    </row>
    <row r="29" spans="1:24" x14ac:dyDescent="0.2">
      <c r="A29" s="184" t="s">
        <v>55</v>
      </c>
      <c r="B29" s="517">
        <v>937</v>
      </c>
      <c r="C29" s="517">
        <v>464</v>
      </c>
      <c r="D29" s="517">
        <v>473</v>
      </c>
      <c r="E29" s="524"/>
      <c r="F29" s="524">
        <v>108</v>
      </c>
      <c r="G29" s="524">
        <v>51</v>
      </c>
      <c r="H29" s="524">
        <v>57</v>
      </c>
      <c r="I29" s="524"/>
      <c r="J29" s="524">
        <v>166</v>
      </c>
      <c r="K29" s="524">
        <v>75</v>
      </c>
      <c r="L29" s="524">
        <v>91</v>
      </c>
      <c r="M29" s="524"/>
      <c r="N29" s="524">
        <v>191</v>
      </c>
      <c r="O29" s="524">
        <v>94</v>
      </c>
      <c r="P29" s="524">
        <v>97</v>
      </c>
      <c r="Q29" s="524"/>
      <c r="R29" s="524">
        <v>266</v>
      </c>
      <c r="S29" s="524">
        <v>123</v>
      </c>
      <c r="T29" s="524">
        <v>143</v>
      </c>
      <c r="U29" s="524"/>
      <c r="V29" s="524">
        <v>206</v>
      </c>
      <c r="W29" s="524">
        <v>121</v>
      </c>
      <c r="X29" s="524">
        <v>85</v>
      </c>
    </row>
    <row r="30" spans="1:24" x14ac:dyDescent="0.2">
      <c r="A30" s="184" t="s">
        <v>33</v>
      </c>
      <c r="B30" s="517">
        <v>1676</v>
      </c>
      <c r="C30" s="517">
        <v>755</v>
      </c>
      <c r="D30" s="517">
        <v>921</v>
      </c>
      <c r="E30" s="524"/>
      <c r="F30" s="524">
        <v>194</v>
      </c>
      <c r="G30" s="524">
        <v>83</v>
      </c>
      <c r="H30" s="524">
        <v>111</v>
      </c>
      <c r="I30" s="524"/>
      <c r="J30" s="524">
        <v>214</v>
      </c>
      <c r="K30" s="524">
        <v>93</v>
      </c>
      <c r="L30" s="524">
        <v>121</v>
      </c>
      <c r="M30" s="524"/>
      <c r="N30" s="524">
        <v>322</v>
      </c>
      <c r="O30" s="524">
        <v>158</v>
      </c>
      <c r="P30" s="524">
        <v>164</v>
      </c>
      <c r="Q30" s="524"/>
      <c r="R30" s="524">
        <v>466</v>
      </c>
      <c r="S30" s="524">
        <v>199</v>
      </c>
      <c r="T30" s="524">
        <v>267</v>
      </c>
      <c r="U30" s="524"/>
      <c r="V30" s="524">
        <v>480</v>
      </c>
      <c r="W30" s="524">
        <v>222</v>
      </c>
      <c r="X30" s="524">
        <v>258</v>
      </c>
    </row>
    <row r="31" spans="1:24" x14ac:dyDescent="0.2">
      <c r="A31" s="184" t="s">
        <v>58</v>
      </c>
      <c r="B31" s="517">
        <v>1724</v>
      </c>
      <c r="C31" s="517">
        <v>884</v>
      </c>
      <c r="D31" s="517">
        <v>840</v>
      </c>
      <c r="E31" s="524"/>
      <c r="F31" s="524">
        <v>171</v>
      </c>
      <c r="G31" s="524">
        <v>88</v>
      </c>
      <c r="H31" s="524">
        <v>83</v>
      </c>
      <c r="I31" s="524"/>
      <c r="J31" s="524">
        <v>247</v>
      </c>
      <c r="K31" s="524">
        <v>120</v>
      </c>
      <c r="L31" s="524">
        <v>127</v>
      </c>
      <c r="M31" s="524"/>
      <c r="N31" s="524">
        <v>283</v>
      </c>
      <c r="O31" s="524">
        <v>144</v>
      </c>
      <c r="P31" s="524">
        <v>139</v>
      </c>
      <c r="Q31" s="524"/>
      <c r="R31" s="524">
        <v>481</v>
      </c>
      <c r="S31" s="524">
        <v>256</v>
      </c>
      <c r="T31" s="524">
        <v>225</v>
      </c>
      <c r="U31" s="524"/>
      <c r="V31" s="524">
        <v>542</v>
      </c>
      <c r="W31" s="524">
        <v>276</v>
      </c>
      <c r="X31" s="524">
        <v>266</v>
      </c>
    </row>
    <row r="32" spans="1:24" ht="13.5" thickBot="1" x14ac:dyDescent="0.25">
      <c r="A32" s="185" t="s">
        <v>74</v>
      </c>
      <c r="B32" s="520">
        <v>225</v>
      </c>
      <c r="C32" s="520">
        <v>125</v>
      </c>
      <c r="D32" s="520">
        <v>100</v>
      </c>
      <c r="E32" s="520"/>
      <c r="F32" s="520">
        <v>12</v>
      </c>
      <c r="G32" s="520">
        <v>7</v>
      </c>
      <c r="H32" s="520">
        <v>5</v>
      </c>
      <c r="I32" s="520"/>
      <c r="J32" s="520">
        <v>32</v>
      </c>
      <c r="K32" s="520">
        <v>15</v>
      </c>
      <c r="L32" s="520">
        <v>17</v>
      </c>
      <c r="M32" s="520"/>
      <c r="N32" s="520">
        <v>44</v>
      </c>
      <c r="O32" s="520">
        <v>27</v>
      </c>
      <c r="P32" s="520">
        <v>17</v>
      </c>
      <c r="Q32" s="520"/>
      <c r="R32" s="520">
        <v>71</v>
      </c>
      <c r="S32" s="520">
        <v>39</v>
      </c>
      <c r="T32" s="520">
        <v>32</v>
      </c>
      <c r="U32" s="520"/>
      <c r="V32" s="520">
        <v>66</v>
      </c>
      <c r="W32" s="520">
        <v>37</v>
      </c>
      <c r="X32" s="520">
        <v>29</v>
      </c>
    </row>
    <row r="33" spans="1:24" ht="15" customHeight="1" x14ac:dyDescent="0.2">
      <c r="A33" s="35" t="s">
        <v>24</v>
      </c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E17:P17 U17:X17 M9:M16 U9:U16 E19:P22 E18 I18 M18 U19:X22 U18 B28:D32">
    <cfRule type="cellIs" dxfId="547" priority="30" operator="equal">
      <formula>0</formula>
    </cfRule>
  </conditionalFormatting>
  <conditionalFormatting sqref="Q17:T17 Q22 Q19:T21 Q18">
    <cfRule type="cellIs" dxfId="546" priority="29" operator="equal">
      <formula>0</formula>
    </cfRule>
  </conditionalFormatting>
  <conditionalFormatting sqref="D19:D25">
    <cfRule type="cellIs" dxfId="545" priority="17" operator="equal">
      <formula>0</formula>
    </cfRule>
  </conditionalFormatting>
  <conditionalFormatting sqref="Q9:Q17">
    <cfRule type="cellIs" dxfId="544" priority="28" operator="equal">
      <formula>0</formula>
    </cfRule>
  </conditionalFormatting>
  <conditionalFormatting sqref="J18:L18">
    <cfRule type="cellIs" dxfId="543" priority="15" operator="equal">
      <formula>0</formula>
    </cfRule>
  </conditionalFormatting>
  <conditionalFormatting sqref="R22:T22">
    <cfRule type="cellIs" dxfId="542" priority="27" operator="equal">
      <formula>0</formula>
    </cfRule>
  </conditionalFormatting>
  <conditionalFormatting sqref="R18:T18">
    <cfRule type="cellIs" dxfId="541" priority="13" operator="equal">
      <formula>0</formula>
    </cfRule>
  </conditionalFormatting>
  <conditionalFormatting sqref="B17:D17">
    <cfRule type="cellIs" dxfId="540" priority="26" operator="equal">
      <formula>0</formula>
    </cfRule>
  </conditionalFormatting>
  <conditionalFormatting sqref="B27:D27">
    <cfRule type="cellIs" dxfId="539" priority="8" operator="equal">
      <formula>0</formula>
    </cfRule>
  </conditionalFormatting>
  <conditionalFormatting sqref="F27:H27">
    <cfRule type="cellIs" dxfId="538" priority="7" operator="equal">
      <formula>0</formula>
    </cfRule>
  </conditionalFormatting>
  <conditionalFormatting sqref="J27:L27">
    <cfRule type="cellIs" dxfId="537" priority="6" operator="equal">
      <formula>0</formula>
    </cfRule>
  </conditionalFormatting>
  <conditionalFormatting sqref="B9:I16">
    <cfRule type="cellIs" dxfId="536" priority="25" operator="equal">
      <formula>0</formula>
    </cfRule>
  </conditionalFormatting>
  <conditionalFormatting sqref="J9:L16">
    <cfRule type="cellIs" dxfId="535" priority="24" operator="equal">
      <formula>0</formula>
    </cfRule>
  </conditionalFormatting>
  <conditionalFormatting sqref="N9:P16">
    <cfRule type="cellIs" dxfId="534" priority="23" operator="equal">
      <formula>0</formula>
    </cfRule>
  </conditionalFormatting>
  <conditionalFormatting sqref="R9:T16">
    <cfRule type="cellIs" dxfId="533" priority="22" operator="equal">
      <formula>0</formula>
    </cfRule>
  </conditionalFormatting>
  <conditionalFormatting sqref="V9:X16">
    <cfRule type="cellIs" dxfId="532" priority="21" operator="equal">
      <formula>0</formula>
    </cfRule>
  </conditionalFormatting>
  <conditionalFormatting sqref="B18:D18 B26:D26">
    <cfRule type="cellIs" dxfId="531" priority="19" operator="equal">
      <formula>0</formula>
    </cfRule>
  </conditionalFormatting>
  <conditionalFormatting sqref="F18:H18">
    <cfRule type="cellIs" dxfId="530" priority="16" operator="equal">
      <formula>0</formula>
    </cfRule>
  </conditionalFormatting>
  <conditionalFormatting sqref="N18:P18">
    <cfRule type="cellIs" dxfId="529" priority="14" operator="equal">
      <formula>0</formula>
    </cfRule>
  </conditionalFormatting>
  <conditionalFormatting sqref="V18:X18">
    <cfRule type="cellIs" dxfId="528" priority="12" operator="equal">
      <formula>0</formula>
    </cfRule>
  </conditionalFormatting>
  <conditionalFormatting sqref="E27 I27 M27 U27">
    <cfRule type="cellIs" dxfId="527" priority="10" operator="equal">
      <formula>0</formula>
    </cfRule>
  </conditionalFormatting>
  <conditionalFormatting sqref="Q27">
    <cfRule type="cellIs" dxfId="526" priority="9" operator="equal">
      <formula>0</formula>
    </cfRule>
  </conditionalFormatting>
  <conditionalFormatting sqref="N27:P27">
    <cfRule type="cellIs" dxfId="525" priority="5" operator="equal">
      <formula>0</formula>
    </cfRule>
  </conditionalFormatting>
  <conditionalFormatting sqref="R27:T27">
    <cfRule type="cellIs" dxfId="524" priority="4" operator="equal">
      <formula>0</formula>
    </cfRule>
  </conditionalFormatting>
  <conditionalFormatting sqref="V27:X27">
    <cfRule type="cellIs" dxfId="523" priority="3" operator="equal">
      <formula>0</formula>
    </cfRule>
  </conditionalFormatting>
  <conditionalFormatting sqref="B19:C25">
    <cfRule type="cellIs" dxfId="522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scale="99" fitToHeight="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30"/>
  <sheetViews>
    <sheetView showGridLines="0" topLeftCell="A7" zoomScaleNormal="100" zoomScaleSheetLayoutView="100" workbookViewId="0">
      <selection activeCell="G15" sqref="G15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18" width="5.375" style="517" bestFit="1" customWidth="1"/>
    <col min="19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906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99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</row>
    <row r="9" spans="1:25" s="555" customFormat="1" x14ac:dyDescent="0.2">
      <c r="A9" s="173" t="s">
        <v>0</v>
      </c>
      <c r="B9" s="554">
        <f>SUM(B10:B27)</f>
        <v>36872</v>
      </c>
      <c r="C9" s="554">
        <f>SUM(C10:C27)</f>
        <v>16704</v>
      </c>
      <c r="D9" s="554">
        <f>SUM(D10:D27)</f>
        <v>20168</v>
      </c>
      <c r="E9" s="554"/>
      <c r="F9" s="558">
        <f>SUM(F10:F27)</f>
        <v>4700</v>
      </c>
      <c r="G9" s="558">
        <f>SUM(G10:G27)</f>
        <v>2130</v>
      </c>
      <c r="H9" s="558">
        <f>SUM(H10:H27)</f>
        <v>2570</v>
      </c>
      <c r="I9" s="558"/>
      <c r="J9" s="558">
        <f>SUM(J10:J27)</f>
        <v>5835</v>
      </c>
      <c r="K9" s="558">
        <f>SUM(K10:K27)</f>
        <v>2701</v>
      </c>
      <c r="L9" s="558">
        <f>SUM(L10:L27)</f>
        <v>3134</v>
      </c>
      <c r="M9" s="558"/>
      <c r="N9" s="558">
        <f>SUM(N10:N27)</f>
        <v>6698</v>
      </c>
      <c r="O9" s="558">
        <f>SUM(O10:O27)</f>
        <v>3131</v>
      </c>
      <c r="P9" s="558">
        <f>SUM(P10:P27)</f>
        <v>3567</v>
      </c>
      <c r="Q9" s="558"/>
      <c r="R9" s="558">
        <f>SUM(R10:R27)</f>
        <v>10070</v>
      </c>
      <c r="S9" s="558">
        <f>SUM(S10:S27)</f>
        <v>4545</v>
      </c>
      <c r="T9" s="558">
        <f>SUM(T10:T27)</f>
        <v>5525</v>
      </c>
      <c r="U9" s="558"/>
      <c r="V9" s="558">
        <f>SUM(V10:V27)</f>
        <v>9569</v>
      </c>
      <c r="W9" s="558">
        <f>SUM(W10:W27)</f>
        <v>4197</v>
      </c>
      <c r="X9" s="558">
        <f>SUM(X10:X27)</f>
        <v>5372</v>
      </c>
    </row>
    <row r="10" spans="1:25" x14ac:dyDescent="0.2">
      <c r="A10" s="188">
        <v>13</v>
      </c>
      <c r="B10" s="524">
        <f t="shared" ref="B10:B27" si="0">+F10+J10+N10+R10+V10</f>
        <v>19</v>
      </c>
      <c r="C10" s="524">
        <f t="shared" ref="C10:C27" si="1">+G10+K10+O10+S10+W10</f>
        <v>7</v>
      </c>
      <c r="D10" s="524">
        <f t="shared" ref="D10:D27" si="2">+B10-C10</f>
        <v>12</v>
      </c>
      <c r="E10" s="538"/>
      <c r="F10" s="522">
        <v>7</v>
      </c>
      <c r="G10" s="522">
        <v>1</v>
      </c>
      <c r="H10" s="522">
        <v>6</v>
      </c>
      <c r="I10" s="541"/>
      <c r="J10" s="522">
        <v>12</v>
      </c>
      <c r="K10" s="522">
        <v>6</v>
      </c>
      <c r="L10" s="522">
        <v>6</v>
      </c>
      <c r="M10" s="541"/>
      <c r="N10" s="522">
        <v>0</v>
      </c>
      <c r="O10" s="522">
        <v>0</v>
      </c>
      <c r="P10" s="522">
        <v>0</v>
      </c>
      <c r="Q10" s="541"/>
      <c r="R10" s="522">
        <v>0</v>
      </c>
      <c r="S10" s="522">
        <v>0</v>
      </c>
      <c r="T10" s="522">
        <v>0</v>
      </c>
      <c r="U10" s="541"/>
      <c r="V10" s="522">
        <v>0</v>
      </c>
      <c r="W10" s="522">
        <v>0</v>
      </c>
      <c r="X10" s="522">
        <v>0</v>
      </c>
    </row>
    <row r="11" spans="1:25" x14ac:dyDescent="0.2">
      <c r="A11" s="188">
        <v>14</v>
      </c>
      <c r="B11" s="524">
        <f t="shared" si="0"/>
        <v>51</v>
      </c>
      <c r="C11" s="524">
        <f t="shared" si="1"/>
        <v>28</v>
      </c>
      <c r="D11" s="524">
        <f t="shared" si="2"/>
        <v>23</v>
      </c>
      <c r="E11" s="537"/>
      <c r="F11" s="522">
        <v>23</v>
      </c>
      <c r="G11" s="522">
        <v>16</v>
      </c>
      <c r="H11" s="522">
        <v>7</v>
      </c>
      <c r="I11" s="522"/>
      <c r="J11" s="522">
        <v>16</v>
      </c>
      <c r="K11" s="522">
        <v>6</v>
      </c>
      <c r="L11" s="522">
        <v>10</v>
      </c>
      <c r="M11" s="522"/>
      <c r="N11" s="522">
        <v>12</v>
      </c>
      <c r="O11" s="522">
        <v>6</v>
      </c>
      <c r="P11" s="522">
        <v>6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</row>
    <row r="12" spans="1:25" x14ac:dyDescent="0.2">
      <c r="A12" s="188">
        <v>15</v>
      </c>
      <c r="B12" s="524">
        <f t="shared" si="0"/>
        <v>887</v>
      </c>
      <c r="C12" s="524">
        <f t="shared" si="1"/>
        <v>428</v>
      </c>
      <c r="D12" s="524">
        <f t="shared" si="2"/>
        <v>459</v>
      </c>
      <c r="E12" s="538"/>
      <c r="F12" s="541">
        <v>255</v>
      </c>
      <c r="G12" s="541">
        <v>143</v>
      </c>
      <c r="H12" s="541">
        <v>112</v>
      </c>
      <c r="I12" s="541"/>
      <c r="J12" s="541">
        <v>222</v>
      </c>
      <c r="K12" s="541">
        <v>130</v>
      </c>
      <c r="L12" s="541">
        <v>92</v>
      </c>
      <c r="M12" s="541"/>
      <c r="N12" s="541">
        <v>193</v>
      </c>
      <c r="O12" s="541">
        <v>93</v>
      </c>
      <c r="P12" s="541">
        <v>100</v>
      </c>
      <c r="Q12" s="541"/>
      <c r="R12" s="541">
        <v>217</v>
      </c>
      <c r="S12" s="541">
        <v>62</v>
      </c>
      <c r="T12" s="541">
        <v>155</v>
      </c>
      <c r="U12" s="541"/>
      <c r="V12" s="541">
        <v>0</v>
      </c>
      <c r="W12" s="541">
        <v>0</v>
      </c>
      <c r="X12" s="541">
        <v>0</v>
      </c>
    </row>
    <row r="13" spans="1:25" x14ac:dyDescent="0.2">
      <c r="A13" s="188">
        <v>16</v>
      </c>
      <c r="B13" s="524">
        <f t="shared" si="0"/>
        <v>1827</v>
      </c>
      <c r="C13" s="524">
        <f t="shared" si="1"/>
        <v>933</v>
      </c>
      <c r="D13" s="524">
        <f t="shared" si="2"/>
        <v>894</v>
      </c>
      <c r="E13" s="538"/>
      <c r="F13" s="541">
        <v>233</v>
      </c>
      <c r="G13" s="541">
        <v>153</v>
      </c>
      <c r="H13" s="541">
        <v>80</v>
      </c>
      <c r="I13" s="541"/>
      <c r="J13" s="541">
        <v>431</v>
      </c>
      <c r="K13" s="541">
        <v>232</v>
      </c>
      <c r="L13" s="541">
        <v>199</v>
      </c>
      <c r="M13" s="541"/>
      <c r="N13" s="541">
        <v>371</v>
      </c>
      <c r="O13" s="541">
        <v>200</v>
      </c>
      <c r="P13" s="541">
        <v>171</v>
      </c>
      <c r="Q13" s="541"/>
      <c r="R13" s="541">
        <v>413</v>
      </c>
      <c r="S13" s="541">
        <v>193</v>
      </c>
      <c r="T13" s="541">
        <v>220</v>
      </c>
      <c r="U13" s="541"/>
      <c r="V13" s="541">
        <v>379</v>
      </c>
      <c r="W13" s="541">
        <v>155</v>
      </c>
      <c r="X13" s="541">
        <v>224</v>
      </c>
    </row>
    <row r="14" spans="1:25" x14ac:dyDescent="0.2">
      <c r="A14" s="188">
        <v>17</v>
      </c>
      <c r="B14" s="524">
        <f t="shared" si="0"/>
        <v>2415</v>
      </c>
      <c r="C14" s="524">
        <f t="shared" si="1"/>
        <v>1221</v>
      </c>
      <c r="D14" s="524">
        <f t="shared" si="2"/>
        <v>1194</v>
      </c>
      <c r="E14" s="524"/>
      <c r="F14" s="522">
        <v>178</v>
      </c>
      <c r="G14" s="522">
        <v>107</v>
      </c>
      <c r="H14" s="522">
        <v>71</v>
      </c>
      <c r="I14" s="534"/>
      <c r="J14" s="522">
        <v>420</v>
      </c>
      <c r="K14" s="522">
        <v>248</v>
      </c>
      <c r="L14" s="522">
        <v>172</v>
      </c>
      <c r="M14" s="534"/>
      <c r="N14" s="522">
        <v>560</v>
      </c>
      <c r="O14" s="522">
        <v>287</v>
      </c>
      <c r="P14" s="522">
        <v>273</v>
      </c>
      <c r="Q14" s="534"/>
      <c r="R14" s="522">
        <v>642</v>
      </c>
      <c r="S14" s="522">
        <v>302</v>
      </c>
      <c r="T14" s="522">
        <v>340</v>
      </c>
      <c r="U14" s="534"/>
      <c r="V14" s="522">
        <v>615</v>
      </c>
      <c r="W14" s="522">
        <v>277</v>
      </c>
      <c r="X14" s="522">
        <v>338</v>
      </c>
    </row>
    <row r="15" spans="1:25" x14ac:dyDescent="0.2">
      <c r="A15" s="188">
        <v>18</v>
      </c>
      <c r="B15" s="524">
        <f t="shared" si="0"/>
        <v>2593</v>
      </c>
      <c r="C15" s="524">
        <f t="shared" si="1"/>
        <v>1355</v>
      </c>
      <c r="D15" s="524">
        <f t="shared" si="2"/>
        <v>1238</v>
      </c>
      <c r="E15" s="524"/>
      <c r="F15" s="534">
        <v>197</v>
      </c>
      <c r="G15" s="534">
        <v>106</v>
      </c>
      <c r="H15" s="534">
        <v>91</v>
      </c>
      <c r="I15" s="534"/>
      <c r="J15" s="534">
        <v>321</v>
      </c>
      <c r="K15" s="534">
        <v>180</v>
      </c>
      <c r="L15" s="534">
        <v>141</v>
      </c>
      <c r="M15" s="534"/>
      <c r="N15" s="534">
        <v>460</v>
      </c>
      <c r="O15" s="534">
        <v>245</v>
      </c>
      <c r="P15" s="534">
        <v>215</v>
      </c>
      <c r="Q15" s="534"/>
      <c r="R15" s="534">
        <v>893</v>
      </c>
      <c r="S15" s="534">
        <v>468</v>
      </c>
      <c r="T15" s="534">
        <v>425</v>
      </c>
      <c r="U15" s="534"/>
      <c r="V15" s="534">
        <v>722</v>
      </c>
      <c r="W15" s="534">
        <v>356</v>
      </c>
      <c r="X15" s="534">
        <v>366</v>
      </c>
    </row>
    <row r="16" spans="1:25" x14ac:dyDescent="0.2">
      <c r="A16" s="188">
        <v>19</v>
      </c>
      <c r="B16" s="524">
        <f t="shared" si="0"/>
        <v>2848</v>
      </c>
      <c r="C16" s="524">
        <f t="shared" si="1"/>
        <v>1507</v>
      </c>
      <c r="D16" s="524">
        <f t="shared" si="2"/>
        <v>1341</v>
      </c>
      <c r="E16" s="524"/>
      <c r="F16" s="534">
        <v>260</v>
      </c>
      <c r="G16" s="534">
        <v>144</v>
      </c>
      <c r="H16" s="534">
        <v>116</v>
      </c>
      <c r="I16" s="534"/>
      <c r="J16" s="534">
        <v>348</v>
      </c>
      <c r="K16" s="534">
        <v>175</v>
      </c>
      <c r="L16" s="534">
        <v>173</v>
      </c>
      <c r="M16" s="534"/>
      <c r="N16" s="534">
        <v>458</v>
      </c>
      <c r="O16" s="534">
        <v>255</v>
      </c>
      <c r="P16" s="534">
        <v>203</v>
      </c>
      <c r="Q16" s="534"/>
      <c r="R16" s="534">
        <v>878</v>
      </c>
      <c r="S16" s="534">
        <v>459</v>
      </c>
      <c r="T16" s="534">
        <v>419</v>
      </c>
      <c r="U16" s="534"/>
      <c r="V16" s="534">
        <v>904</v>
      </c>
      <c r="W16" s="534">
        <v>474</v>
      </c>
      <c r="X16" s="534">
        <v>430</v>
      </c>
    </row>
    <row r="17" spans="1:24" x14ac:dyDescent="0.2">
      <c r="A17" s="188">
        <v>20</v>
      </c>
      <c r="B17" s="524">
        <f t="shared" si="0"/>
        <v>2645</v>
      </c>
      <c r="C17" s="524">
        <f t="shared" si="1"/>
        <v>1359</v>
      </c>
      <c r="D17" s="524">
        <f t="shared" si="2"/>
        <v>1286</v>
      </c>
      <c r="E17" s="524"/>
      <c r="F17" s="534">
        <v>260</v>
      </c>
      <c r="G17" s="534">
        <v>140</v>
      </c>
      <c r="H17" s="534">
        <v>120</v>
      </c>
      <c r="I17" s="534"/>
      <c r="J17" s="534">
        <v>340</v>
      </c>
      <c r="K17" s="534">
        <v>171</v>
      </c>
      <c r="L17" s="534">
        <v>169</v>
      </c>
      <c r="M17" s="534"/>
      <c r="N17" s="534">
        <v>463</v>
      </c>
      <c r="O17" s="534">
        <v>231</v>
      </c>
      <c r="P17" s="534">
        <v>232</v>
      </c>
      <c r="Q17" s="534"/>
      <c r="R17" s="534">
        <v>760</v>
      </c>
      <c r="S17" s="534">
        <v>389</v>
      </c>
      <c r="T17" s="534">
        <v>371</v>
      </c>
      <c r="U17" s="534"/>
      <c r="V17" s="534">
        <v>822</v>
      </c>
      <c r="W17" s="534">
        <v>428</v>
      </c>
      <c r="X17" s="534">
        <v>394</v>
      </c>
    </row>
    <row r="18" spans="1:24" x14ac:dyDescent="0.2">
      <c r="A18" s="188">
        <v>21</v>
      </c>
      <c r="B18" s="524">
        <f t="shared" si="0"/>
        <v>2348</v>
      </c>
      <c r="C18" s="524">
        <f t="shared" si="1"/>
        <v>1189</v>
      </c>
      <c r="D18" s="524">
        <f t="shared" si="2"/>
        <v>1159</v>
      </c>
      <c r="E18" s="524"/>
      <c r="F18" s="534">
        <v>230</v>
      </c>
      <c r="G18" s="534">
        <v>123</v>
      </c>
      <c r="H18" s="534">
        <v>107</v>
      </c>
      <c r="I18" s="534"/>
      <c r="J18" s="534">
        <v>354</v>
      </c>
      <c r="K18" s="534">
        <v>179</v>
      </c>
      <c r="L18" s="534">
        <v>175</v>
      </c>
      <c r="M18" s="534"/>
      <c r="N18" s="534">
        <v>406</v>
      </c>
      <c r="O18" s="534">
        <v>215</v>
      </c>
      <c r="P18" s="534">
        <v>191</v>
      </c>
      <c r="Q18" s="534"/>
      <c r="R18" s="534">
        <v>649</v>
      </c>
      <c r="S18" s="534">
        <v>320</v>
      </c>
      <c r="T18" s="534">
        <v>329</v>
      </c>
      <c r="U18" s="534"/>
      <c r="V18" s="534">
        <v>709</v>
      </c>
      <c r="W18" s="534">
        <v>352</v>
      </c>
      <c r="X18" s="534">
        <v>357</v>
      </c>
    </row>
    <row r="19" spans="1:24" x14ac:dyDescent="0.2">
      <c r="A19" s="188">
        <v>22</v>
      </c>
      <c r="B19" s="524">
        <f t="shared" si="0"/>
        <v>1955</v>
      </c>
      <c r="C19" s="524">
        <f t="shared" si="1"/>
        <v>917</v>
      </c>
      <c r="D19" s="524">
        <f t="shared" si="2"/>
        <v>1038</v>
      </c>
      <c r="E19" s="538"/>
      <c r="F19" s="522">
        <v>213</v>
      </c>
      <c r="G19" s="522">
        <v>107</v>
      </c>
      <c r="H19" s="522">
        <v>106</v>
      </c>
      <c r="I19" s="541"/>
      <c r="J19" s="522">
        <v>291</v>
      </c>
      <c r="K19" s="522">
        <v>152</v>
      </c>
      <c r="L19" s="522">
        <v>139</v>
      </c>
      <c r="M19" s="541"/>
      <c r="N19" s="522">
        <v>325</v>
      </c>
      <c r="O19" s="522">
        <v>175</v>
      </c>
      <c r="P19" s="522">
        <v>150</v>
      </c>
      <c r="Q19" s="541"/>
      <c r="R19" s="522">
        <v>558</v>
      </c>
      <c r="S19" s="522">
        <v>253</v>
      </c>
      <c r="T19" s="522">
        <v>305</v>
      </c>
      <c r="U19" s="541"/>
      <c r="V19" s="522">
        <v>568</v>
      </c>
      <c r="W19" s="522">
        <v>230</v>
      </c>
      <c r="X19" s="522">
        <v>338</v>
      </c>
    </row>
    <row r="20" spans="1:24" x14ac:dyDescent="0.2">
      <c r="A20" s="188">
        <v>23</v>
      </c>
      <c r="B20" s="524">
        <f t="shared" si="0"/>
        <v>1824</v>
      </c>
      <c r="C20" s="524">
        <f t="shared" si="1"/>
        <v>858</v>
      </c>
      <c r="D20" s="524">
        <f t="shared" si="2"/>
        <v>966</v>
      </c>
      <c r="E20" s="524"/>
      <c r="F20" s="534">
        <v>215</v>
      </c>
      <c r="G20" s="534">
        <v>104</v>
      </c>
      <c r="H20" s="534">
        <v>111</v>
      </c>
      <c r="I20" s="534"/>
      <c r="J20" s="534">
        <v>295</v>
      </c>
      <c r="K20" s="534">
        <v>131</v>
      </c>
      <c r="L20" s="534">
        <v>164</v>
      </c>
      <c r="M20" s="534"/>
      <c r="N20" s="534">
        <v>294</v>
      </c>
      <c r="O20" s="534">
        <v>135</v>
      </c>
      <c r="P20" s="534">
        <v>159</v>
      </c>
      <c r="Q20" s="534"/>
      <c r="R20" s="534">
        <v>495</v>
      </c>
      <c r="S20" s="534">
        <v>259</v>
      </c>
      <c r="T20" s="534">
        <v>236</v>
      </c>
      <c r="U20" s="534"/>
      <c r="V20" s="534">
        <v>525</v>
      </c>
      <c r="W20" s="534">
        <v>229</v>
      </c>
      <c r="X20" s="534">
        <v>296</v>
      </c>
    </row>
    <row r="21" spans="1:24" x14ac:dyDescent="0.2">
      <c r="A21" s="188">
        <v>24</v>
      </c>
      <c r="B21" s="524">
        <f t="shared" si="0"/>
        <v>1723</v>
      </c>
      <c r="C21" s="524">
        <f t="shared" si="1"/>
        <v>872</v>
      </c>
      <c r="D21" s="524">
        <f t="shared" si="2"/>
        <v>851</v>
      </c>
      <c r="E21" s="524"/>
      <c r="F21" s="534">
        <v>189</v>
      </c>
      <c r="G21" s="534">
        <v>97</v>
      </c>
      <c r="H21" s="534">
        <v>92</v>
      </c>
      <c r="I21" s="534"/>
      <c r="J21" s="534">
        <v>274</v>
      </c>
      <c r="K21" s="534">
        <v>141</v>
      </c>
      <c r="L21" s="534">
        <v>133</v>
      </c>
      <c r="M21" s="534"/>
      <c r="N21" s="534">
        <v>330</v>
      </c>
      <c r="O21" s="534">
        <v>183</v>
      </c>
      <c r="P21" s="534">
        <v>147</v>
      </c>
      <c r="Q21" s="534"/>
      <c r="R21" s="534">
        <v>469</v>
      </c>
      <c r="S21" s="534">
        <v>218</v>
      </c>
      <c r="T21" s="534">
        <v>251</v>
      </c>
      <c r="U21" s="534"/>
      <c r="V21" s="534">
        <v>461</v>
      </c>
      <c r="W21" s="534">
        <v>233</v>
      </c>
      <c r="X21" s="534">
        <v>228</v>
      </c>
    </row>
    <row r="22" spans="1:24" x14ac:dyDescent="0.2">
      <c r="A22" s="165" t="s">
        <v>236</v>
      </c>
      <c r="B22" s="524">
        <f t="shared" si="0"/>
        <v>6491</v>
      </c>
      <c r="C22" s="524">
        <f t="shared" si="1"/>
        <v>2936</v>
      </c>
      <c r="D22" s="524">
        <f t="shared" si="2"/>
        <v>3555</v>
      </c>
      <c r="E22" s="524"/>
      <c r="F22" s="534">
        <v>842</v>
      </c>
      <c r="G22" s="534">
        <v>377</v>
      </c>
      <c r="H22" s="534">
        <v>465</v>
      </c>
      <c r="I22" s="534"/>
      <c r="J22" s="534">
        <v>957</v>
      </c>
      <c r="K22" s="534">
        <v>419</v>
      </c>
      <c r="L22" s="534">
        <v>538</v>
      </c>
      <c r="M22" s="534"/>
      <c r="N22" s="534">
        <v>1196</v>
      </c>
      <c r="O22" s="534">
        <v>575</v>
      </c>
      <c r="P22" s="534">
        <v>621</v>
      </c>
      <c r="Q22" s="534"/>
      <c r="R22" s="534">
        <v>1764</v>
      </c>
      <c r="S22" s="534">
        <v>818</v>
      </c>
      <c r="T22" s="534">
        <v>946</v>
      </c>
      <c r="U22" s="534"/>
      <c r="V22" s="534">
        <v>1732</v>
      </c>
      <c r="W22" s="534">
        <v>747</v>
      </c>
      <c r="X22" s="534">
        <v>985</v>
      </c>
    </row>
    <row r="23" spans="1:24" x14ac:dyDescent="0.2">
      <c r="A23" s="165" t="s">
        <v>237</v>
      </c>
      <c r="B23" s="524">
        <f t="shared" si="0"/>
        <v>4223</v>
      </c>
      <c r="C23" s="524">
        <f t="shared" si="1"/>
        <v>1620</v>
      </c>
      <c r="D23" s="524">
        <f t="shared" si="2"/>
        <v>2603</v>
      </c>
      <c r="E23" s="524"/>
      <c r="F23" s="534">
        <v>640</v>
      </c>
      <c r="G23" s="534">
        <v>242</v>
      </c>
      <c r="H23" s="534">
        <v>398</v>
      </c>
      <c r="I23" s="534"/>
      <c r="J23" s="534">
        <v>712</v>
      </c>
      <c r="K23" s="534">
        <v>284</v>
      </c>
      <c r="L23" s="534">
        <v>428</v>
      </c>
      <c r="M23" s="534"/>
      <c r="N23" s="534">
        <v>733</v>
      </c>
      <c r="O23" s="534">
        <v>259</v>
      </c>
      <c r="P23" s="534">
        <v>474</v>
      </c>
      <c r="Q23" s="534"/>
      <c r="R23" s="534">
        <v>1138</v>
      </c>
      <c r="S23" s="534">
        <v>446</v>
      </c>
      <c r="T23" s="534">
        <v>692</v>
      </c>
      <c r="U23" s="534"/>
      <c r="V23" s="534">
        <v>1000</v>
      </c>
      <c r="W23" s="534">
        <v>389</v>
      </c>
      <c r="X23" s="534">
        <v>611</v>
      </c>
    </row>
    <row r="24" spans="1:24" x14ac:dyDescent="0.2">
      <c r="A24" s="165" t="s">
        <v>238</v>
      </c>
      <c r="B24" s="524">
        <f t="shared" si="0"/>
        <v>2673</v>
      </c>
      <c r="C24" s="524">
        <f t="shared" si="1"/>
        <v>836</v>
      </c>
      <c r="D24" s="524">
        <f t="shared" si="2"/>
        <v>1837</v>
      </c>
      <c r="E24" s="524"/>
      <c r="F24" s="534">
        <v>486</v>
      </c>
      <c r="G24" s="534">
        <v>137</v>
      </c>
      <c r="H24" s="534">
        <v>349</v>
      </c>
      <c r="I24" s="534"/>
      <c r="J24" s="534">
        <v>410</v>
      </c>
      <c r="K24" s="534">
        <v>132</v>
      </c>
      <c r="L24" s="534">
        <v>278</v>
      </c>
      <c r="M24" s="534"/>
      <c r="N24" s="534">
        <v>490</v>
      </c>
      <c r="O24" s="534">
        <v>159</v>
      </c>
      <c r="P24" s="534">
        <v>331</v>
      </c>
      <c r="Q24" s="534"/>
      <c r="R24" s="534">
        <v>656</v>
      </c>
      <c r="S24" s="534">
        <v>209</v>
      </c>
      <c r="T24" s="534">
        <v>447</v>
      </c>
      <c r="U24" s="534"/>
      <c r="V24" s="534">
        <v>631</v>
      </c>
      <c r="W24" s="534">
        <v>199</v>
      </c>
      <c r="X24" s="534">
        <v>432</v>
      </c>
    </row>
    <row r="25" spans="1:24" x14ac:dyDescent="0.2">
      <c r="A25" s="165" t="s">
        <v>239</v>
      </c>
      <c r="B25" s="524">
        <f t="shared" si="0"/>
        <v>1339</v>
      </c>
      <c r="C25" s="524">
        <f t="shared" si="1"/>
        <v>371</v>
      </c>
      <c r="D25" s="524">
        <f t="shared" si="2"/>
        <v>968</v>
      </c>
      <c r="E25" s="524"/>
      <c r="F25" s="534">
        <v>284</v>
      </c>
      <c r="G25" s="534">
        <v>80</v>
      </c>
      <c r="H25" s="534">
        <v>204</v>
      </c>
      <c r="I25" s="534"/>
      <c r="J25" s="534">
        <v>247</v>
      </c>
      <c r="K25" s="534">
        <v>69</v>
      </c>
      <c r="L25" s="534">
        <v>178</v>
      </c>
      <c r="M25" s="534"/>
      <c r="N25" s="534">
        <v>221</v>
      </c>
      <c r="O25" s="534">
        <v>67</v>
      </c>
      <c r="P25" s="534">
        <v>154</v>
      </c>
      <c r="Q25" s="534"/>
      <c r="R25" s="534">
        <v>318</v>
      </c>
      <c r="S25" s="534">
        <v>85</v>
      </c>
      <c r="T25" s="534">
        <v>233</v>
      </c>
      <c r="U25" s="534"/>
      <c r="V25" s="534">
        <v>269</v>
      </c>
      <c r="W25" s="534">
        <v>70</v>
      </c>
      <c r="X25" s="534">
        <v>199</v>
      </c>
    </row>
    <row r="26" spans="1:24" x14ac:dyDescent="0.2">
      <c r="A26" s="165" t="s">
        <v>240</v>
      </c>
      <c r="B26" s="524">
        <f t="shared" si="0"/>
        <v>576</v>
      </c>
      <c r="C26" s="524">
        <f t="shared" si="1"/>
        <v>147</v>
      </c>
      <c r="D26" s="524">
        <f t="shared" si="2"/>
        <v>429</v>
      </c>
      <c r="E26" s="524"/>
      <c r="F26" s="534">
        <v>114</v>
      </c>
      <c r="G26" s="534">
        <v>32</v>
      </c>
      <c r="H26" s="534">
        <v>82</v>
      </c>
      <c r="I26" s="534"/>
      <c r="J26" s="534">
        <v>119</v>
      </c>
      <c r="K26" s="534">
        <v>25</v>
      </c>
      <c r="L26" s="534">
        <v>94</v>
      </c>
      <c r="M26" s="534"/>
      <c r="N26" s="534">
        <v>104</v>
      </c>
      <c r="O26" s="534">
        <v>28</v>
      </c>
      <c r="P26" s="534">
        <v>76</v>
      </c>
      <c r="Q26" s="534"/>
      <c r="R26" s="534">
        <v>114</v>
      </c>
      <c r="S26" s="534">
        <v>32</v>
      </c>
      <c r="T26" s="534">
        <v>82</v>
      </c>
      <c r="U26" s="534"/>
      <c r="V26" s="534">
        <v>125</v>
      </c>
      <c r="W26" s="534">
        <v>30</v>
      </c>
      <c r="X26" s="534">
        <v>95</v>
      </c>
    </row>
    <row r="27" spans="1:24" ht="13.5" thickBot="1" x14ac:dyDescent="0.25">
      <c r="A27" s="166" t="s">
        <v>241</v>
      </c>
      <c r="B27" s="520">
        <f t="shared" si="0"/>
        <v>435</v>
      </c>
      <c r="C27" s="520">
        <f t="shared" si="1"/>
        <v>120</v>
      </c>
      <c r="D27" s="520">
        <f t="shared" si="2"/>
        <v>315</v>
      </c>
      <c r="E27" s="520"/>
      <c r="F27" s="535">
        <v>74</v>
      </c>
      <c r="G27" s="535">
        <v>21</v>
      </c>
      <c r="H27" s="535">
        <v>53</v>
      </c>
      <c r="I27" s="535"/>
      <c r="J27" s="535">
        <v>66</v>
      </c>
      <c r="K27" s="535">
        <v>21</v>
      </c>
      <c r="L27" s="535">
        <v>45</v>
      </c>
      <c r="M27" s="535"/>
      <c r="N27" s="535">
        <v>82</v>
      </c>
      <c r="O27" s="535">
        <v>18</v>
      </c>
      <c r="P27" s="535">
        <v>64</v>
      </c>
      <c r="Q27" s="535"/>
      <c r="R27" s="535">
        <v>106</v>
      </c>
      <c r="S27" s="535">
        <v>32</v>
      </c>
      <c r="T27" s="535">
        <v>74</v>
      </c>
      <c r="U27" s="535"/>
      <c r="V27" s="535">
        <v>107</v>
      </c>
      <c r="W27" s="535">
        <v>28</v>
      </c>
      <c r="X27" s="535">
        <v>79</v>
      </c>
    </row>
    <row r="28" spans="1:24" s="371" customFormat="1" ht="15" customHeight="1" x14ac:dyDescent="0.2">
      <c r="A28" s="802" t="s">
        <v>502</v>
      </c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2"/>
      <c r="R28" s="802"/>
      <c r="S28" s="802"/>
      <c r="T28" s="802"/>
      <c r="U28" s="802"/>
      <c r="V28" s="802"/>
      <c r="W28" s="802"/>
      <c r="X28" s="802"/>
    </row>
    <row r="29" spans="1:24" s="371" customFormat="1" ht="15" customHeight="1" x14ac:dyDescent="0.2">
      <c r="A29" s="803"/>
      <c r="B29" s="803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  <c r="X29" s="803"/>
    </row>
    <row r="30" spans="1:24" s="371" customFormat="1" ht="15" customHeight="1" x14ac:dyDescent="0.2">
      <c r="A30" s="35" t="s">
        <v>24</v>
      </c>
      <c r="B30" s="542"/>
      <c r="C30" s="542"/>
      <c r="D30" s="542"/>
      <c r="E30" s="542"/>
      <c r="F30" s="542"/>
      <c r="G30" s="542"/>
      <c r="H30" s="542"/>
      <c r="I30" s="542"/>
      <c r="J30" s="542"/>
      <c r="K30" s="542"/>
      <c r="L30" s="542"/>
      <c r="M30" s="542"/>
      <c r="N30" s="542"/>
      <c r="O30" s="542"/>
      <c r="P30" s="542"/>
      <c r="Q30" s="542"/>
      <c r="R30" s="542"/>
      <c r="S30" s="542"/>
      <c r="T30" s="542"/>
      <c r="U30" s="542"/>
      <c r="V30" s="542"/>
      <c r="W30" s="542"/>
      <c r="X30" s="542"/>
    </row>
  </sheetData>
  <mergeCells count="13">
    <mergeCell ref="A28:X29"/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E11:P14 E10 I10 U11:X14 M9:M10 U9:U10 Q9 B10:D27">
    <cfRule type="cellIs" dxfId="521" priority="23" operator="equal">
      <formula>0</formula>
    </cfRule>
  </conditionalFormatting>
  <conditionalFormatting sqref="Q14 Q11:T13 Q10">
    <cfRule type="cellIs" dxfId="520" priority="22" operator="equal">
      <formula>0</formula>
    </cfRule>
  </conditionalFormatting>
  <conditionalFormatting sqref="V10:X10">
    <cfRule type="cellIs" dxfId="519" priority="15" operator="equal">
      <formula>0</formula>
    </cfRule>
  </conditionalFormatting>
  <conditionalFormatting sqref="J10:L10">
    <cfRule type="cellIs" dxfId="518" priority="18" operator="equal">
      <formula>0</formula>
    </cfRule>
  </conditionalFormatting>
  <conditionalFormatting sqref="R14:T14">
    <cfRule type="cellIs" dxfId="517" priority="21" operator="equal">
      <formula>0</formula>
    </cfRule>
  </conditionalFormatting>
  <conditionalFormatting sqref="R10:T10">
    <cfRule type="cellIs" dxfId="516" priority="16" operator="equal">
      <formula>0</formula>
    </cfRule>
  </conditionalFormatting>
  <conditionalFormatting sqref="V19:X19">
    <cfRule type="cellIs" dxfId="515" priority="7" operator="equal">
      <formula>0</formula>
    </cfRule>
  </conditionalFormatting>
  <conditionalFormatting sqref="F19:H19">
    <cfRule type="cellIs" dxfId="514" priority="11" operator="equal">
      <formula>0</formula>
    </cfRule>
  </conditionalFormatting>
  <conditionalFormatting sqref="B9:I9">
    <cfRule type="cellIs" dxfId="513" priority="20" operator="equal">
      <formula>0</formula>
    </cfRule>
  </conditionalFormatting>
  <conditionalFormatting sqref="N10:P10">
    <cfRule type="cellIs" dxfId="512" priority="17" operator="equal">
      <formula>0</formula>
    </cfRule>
  </conditionalFormatting>
  <conditionalFormatting sqref="F10:H10">
    <cfRule type="cellIs" dxfId="511" priority="19" operator="equal">
      <formula>0</formula>
    </cfRule>
  </conditionalFormatting>
  <conditionalFormatting sqref="E19 I19 M19 U19">
    <cfRule type="cellIs" dxfId="510" priority="13" operator="equal">
      <formula>0</formula>
    </cfRule>
  </conditionalFormatting>
  <conditionalFormatting sqref="Q19">
    <cfRule type="cellIs" dxfId="509" priority="12" operator="equal">
      <formula>0</formula>
    </cfRule>
  </conditionalFormatting>
  <conditionalFormatting sqref="J19:L19">
    <cfRule type="cellIs" dxfId="508" priority="10" operator="equal">
      <formula>0</formula>
    </cfRule>
  </conditionalFormatting>
  <conditionalFormatting sqref="N19:P19">
    <cfRule type="cellIs" dxfId="507" priority="9" operator="equal">
      <formula>0</formula>
    </cfRule>
  </conditionalFormatting>
  <conditionalFormatting sqref="R19:T19">
    <cfRule type="cellIs" dxfId="506" priority="8" operator="equal">
      <formula>0</formula>
    </cfRule>
  </conditionalFormatting>
  <conditionalFormatting sqref="J9:L9">
    <cfRule type="cellIs" dxfId="505" priority="5" operator="equal">
      <formula>0</formula>
    </cfRule>
  </conditionalFormatting>
  <conditionalFormatting sqref="N9:P9">
    <cfRule type="cellIs" dxfId="504" priority="4" operator="equal">
      <formula>0</formula>
    </cfRule>
  </conditionalFormatting>
  <conditionalFormatting sqref="R9:T9">
    <cfRule type="cellIs" dxfId="503" priority="3" operator="equal">
      <formula>0</formula>
    </cfRule>
  </conditionalFormatting>
  <conditionalFormatting sqref="V9:X9">
    <cfRule type="cellIs" dxfId="502" priority="2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28"/>
  <sheetViews>
    <sheetView showGridLines="0" zoomScaleNormal="100" zoomScaleSheetLayoutView="100" workbookViewId="0">
      <selection activeCell="O20" sqref="O20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7" width="1.25" style="517" customWidth="1"/>
    <col min="18" max="20" width="5.25" style="517" customWidth="1"/>
    <col min="21" max="21" width="1.25" style="517" customWidth="1"/>
    <col min="22" max="24" width="5.25" style="517" customWidth="1"/>
    <col min="25" max="16384" width="11" style="134"/>
  </cols>
  <sheetData>
    <row r="1" spans="1:25" ht="15" customHeight="1" x14ac:dyDescent="0.25">
      <c r="A1" s="796" t="s">
        <v>905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</row>
    <row r="2" spans="1:25" ht="15" customHeight="1" x14ac:dyDescent="0.25">
      <c r="A2" s="797" t="s">
        <v>279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353" t="s">
        <v>612</v>
      </c>
    </row>
    <row r="3" spans="1:25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</row>
    <row r="4" spans="1:25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</row>
    <row r="5" spans="1:25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</row>
    <row r="6" spans="1:25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597</v>
      </c>
      <c r="G6" s="795"/>
      <c r="H6" s="795"/>
      <c r="I6" s="511"/>
      <c r="J6" s="795" t="s">
        <v>598</v>
      </c>
      <c r="K6" s="795"/>
      <c r="L6" s="795"/>
      <c r="M6" s="511"/>
      <c r="N6" s="795" t="s">
        <v>599</v>
      </c>
      <c r="O6" s="795"/>
      <c r="P6" s="795"/>
      <c r="Q6" s="511"/>
      <c r="R6" s="795" t="s">
        <v>600</v>
      </c>
      <c r="S6" s="795"/>
      <c r="T6" s="795"/>
      <c r="U6" s="511"/>
      <c r="V6" s="795" t="s">
        <v>601</v>
      </c>
      <c r="W6" s="795"/>
      <c r="X6" s="795"/>
    </row>
    <row r="7" spans="1:25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514"/>
      <c r="V7" s="513" t="s">
        <v>0</v>
      </c>
      <c r="W7" s="513" t="s">
        <v>15</v>
      </c>
      <c r="X7" s="513" t="s">
        <v>16</v>
      </c>
    </row>
    <row r="8" spans="1:25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</row>
    <row r="9" spans="1:25" s="555" customFormat="1" x14ac:dyDescent="0.2">
      <c r="A9" s="173" t="s">
        <v>0</v>
      </c>
      <c r="B9" s="554">
        <f>SUM(B10:B27)</f>
        <v>36804</v>
      </c>
      <c r="C9" s="554">
        <f>SUM(C10:C27)</f>
        <v>16658</v>
      </c>
      <c r="D9" s="554">
        <f>SUM(D10:D27)</f>
        <v>20146</v>
      </c>
      <c r="E9" s="554"/>
      <c r="F9" s="554">
        <f>SUM(F10:F27)</f>
        <v>4696</v>
      </c>
      <c r="G9" s="554">
        <f>SUM(G10:G27)</f>
        <v>2128</v>
      </c>
      <c r="H9" s="554">
        <f>SUM(H10:H27)</f>
        <v>2568</v>
      </c>
      <c r="I9" s="554"/>
      <c r="J9" s="554">
        <f>SUM(J10:J27)</f>
        <v>5820</v>
      </c>
      <c r="K9" s="554">
        <f>SUM(K10:K27)</f>
        <v>2689</v>
      </c>
      <c r="L9" s="554">
        <f>SUM(L10:L27)</f>
        <v>3131</v>
      </c>
      <c r="M9" s="554"/>
      <c r="N9" s="554">
        <f>SUM(N10:N27)</f>
        <v>6683</v>
      </c>
      <c r="O9" s="554">
        <f>SUM(O10:O27)</f>
        <v>3120</v>
      </c>
      <c r="P9" s="554">
        <f>SUM(P10:P27)</f>
        <v>3563</v>
      </c>
      <c r="Q9" s="554"/>
      <c r="R9" s="554">
        <f>SUM(R10:R27)</f>
        <v>10055</v>
      </c>
      <c r="S9" s="554">
        <f>SUM(S10:S27)</f>
        <v>4536</v>
      </c>
      <c r="T9" s="554">
        <f>SUM(T10:T27)</f>
        <v>5519</v>
      </c>
      <c r="U9" s="554"/>
      <c r="V9" s="554">
        <f>SUM(V10:V27)</f>
        <v>9550</v>
      </c>
      <c r="W9" s="554">
        <f>SUM(W10:W27)</f>
        <v>4185</v>
      </c>
      <c r="X9" s="554">
        <f>SUM(X10:X27)</f>
        <v>5365</v>
      </c>
    </row>
    <row r="10" spans="1:25" x14ac:dyDescent="0.2">
      <c r="A10" s="188">
        <v>13</v>
      </c>
      <c r="B10" s="524">
        <f t="shared" ref="B10:B27" si="0">+F10+J10+N10+R10+V10</f>
        <v>15</v>
      </c>
      <c r="C10" s="524">
        <f t="shared" ref="C10:C27" si="1">+G10+K10+O10+S10+W10</f>
        <v>3</v>
      </c>
      <c r="D10" s="524">
        <f t="shared" ref="D10:D27" si="2">+B10-C10</f>
        <v>12</v>
      </c>
      <c r="E10" s="538"/>
      <c r="F10" s="522">
        <v>7</v>
      </c>
      <c r="G10" s="522">
        <v>1</v>
      </c>
      <c r="H10" s="522">
        <v>6</v>
      </c>
      <c r="I10" s="534"/>
      <c r="J10" s="522">
        <v>8</v>
      </c>
      <c r="K10" s="522">
        <v>2</v>
      </c>
      <c r="L10" s="522">
        <v>6</v>
      </c>
      <c r="M10" s="534"/>
      <c r="N10" s="522">
        <v>0</v>
      </c>
      <c r="O10" s="522">
        <v>0</v>
      </c>
      <c r="P10" s="522">
        <v>0</v>
      </c>
      <c r="Q10" s="534"/>
      <c r="R10" s="522">
        <v>0</v>
      </c>
      <c r="S10" s="522">
        <v>0</v>
      </c>
      <c r="T10" s="522">
        <v>0</v>
      </c>
      <c r="U10" s="534"/>
      <c r="V10" s="522">
        <v>0</v>
      </c>
      <c r="W10" s="522">
        <v>0</v>
      </c>
      <c r="X10" s="522">
        <v>0</v>
      </c>
    </row>
    <row r="11" spans="1:25" x14ac:dyDescent="0.2">
      <c r="A11" s="188">
        <v>14</v>
      </c>
      <c r="B11" s="524">
        <f t="shared" si="0"/>
        <v>48</v>
      </c>
      <c r="C11" s="524">
        <f t="shared" si="1"/>
        <v>26</v>
      </c>
      <c r="D11" s="524">
        <f t="shared" si="2"/>
        <v>22</v>
      </c>
      <c r="E11" s="537"/>
      <c r="F11" s="522">
        <v>23</v>
      </c>
      <c r="G11" s="522">
        <v>16</v>
      </c>
      <c r="H11" s="522">
        <v>7</v>
      </c>
      <c r="I11" s="522"/>
      <c r="J11" s="522">
        <v>14</v>
      </c>
      <c r="K11" s="522">
        <v>5</v>
      </c>
      <c r="L11" s="522">
        <v>9</v>
      </c>
      <c r="M11" s="522"/>
      <c r="N11" s="522">
        <v>11</v>
      </c>
      <c r="O11" s="522">
        <v>5</v>
      </c>
      <c r="P11" s="522">
        <v>6</v>
      </c>
      <c r="Q11" s="522"/>
      <c r="R11" s="522">
        <v>0</v>
      </c>
      <c r="S11" s="522">
        <v>0</v>
      </c>
      <c r="T11" s="522">
        <v>0</v>
      </c>
      <c r="U11" s="522"/>
      <c r="V11" s="522">
        <v>0</v>
      </c>
      <c r="W11" s="522">
        <v>0</v>
      </c>
      <c r="X11" s="522">
        <v>0</v>
      </c>
    </row>
    <row r="12" spans="1:25" x14ac:dyDescent="0.2">
      <c r="A12" s="188">
        <v>15</v>
      </c>
      <c r="B12" s="524">
        <f t="shared" si="0"/>
        <v>876</v>
      </c>
      <c r="C12" s="524">
        <f t="shared" si="1"/>
        <v>419</v>
      </c>
      <c r="D12" s="524">
        <f t="shared" si="2"/>
        <v>457</v>
      </c>
      <c r="E12" s="538"/>
      <c r="F12" s="534">
        <v>253</v>
      </c>
      <c r="G12" s="534">
        <v>142</v>
      </c>
      <c r="H12" s="534">
        <v>111</v>
      </c>
      <c r="I12" s="534"/>
      <c r="J12" s="534">
        <v>216</v>
      </c>
      <c r="K12" s="534">
        <v>124</v>
      </c>
      <c r="L12" s="534">
        <v>92</v>
      </c>
      <c r="M12" s="534"/>
      <c r="N12" s="534">
        <v>190</v>
      </c>
      <c r="O12" s="534">
        <v>91</v>
      </c>
      <c r="P12" s="534">
        <v>99</v>
      </c>
      <c r="Q12" s="534"/>
      <c r="R12" s="534">
        <v>217</v>
      </c>
      <c r="S12" s="534">
        <v>62</v>
      </c>
      <c r="T12" s="534">
        <v>155</v>
      </c>
      <c r="U12" s="534"/>
      <c r="V12" s="534">
        <v>0</v>
      </c>
      <c r="W12" s="534">
        <v>0</v>
      </c>
      <c r="X12" s="534">
        <v>0</v>
      </c>
    </row>
    <row r="13" spans="1:25" x14ac:dyDescent="0.2">
      <c r="A13" s="188">
        <v>16</v>
      </c>
      <c r="B13" s="524">
        <f t="shared" si="0"/>
        <v>1820</v>
      </c>
      <c r="C13" s="524">
        <f t="shared" si="1"/>
        <v>927</v>
      </c>
      <c r="D13" s="524">
        <f t="shared" si="2"/>
        <v>893</v>
      </c>
      <c r="E13" s="538"/>
      <c r="F13" s="534">
        <v>232</v>
      </c>
      <c r="G13" s="534">
        <v>152</v>
      </c>
      <c r="H13" s="534">
        <v>80</v>
      </c>
      <c r="I13" s="534"/>
      <c r="J13" s="534">
        <v>430</v>
      </c>
      <c r="K13" s="534">
        <v>231</v>
      </c>
      <c r="L13" s="534">
        <v>199</v>
      </c>
      <c r="M13" s="534"/>
      <c r="N13" s="534">
        <v>368</v>
      </c>
      <c r="O13" s="534">
        <v>197</v>
      </c>
      <c r="P13" s="534">
        <v>171</v>
      </c>
      <c r="Q13" s="534"/>
      <c r="R13" s="534">
        <v>411</v>
      </c>
      <c r="S13" s="534">
        <v>192</v>
      </c>
      <c r="T13" s="534">
        <v>219</v>
      </c>
      <c r="U13" s="534"/>
      <c r="V13" s="534">
        <v>379</v>
      </c>
      <c r="W13" s="534">
        <v>155</v>
      </c>
      <c r="X13" s="534">
        <v>224</v>
      </c>
    </row>
    <row r="14" spans="1:25" x14ac:dyDescent="0.2">
      <c r="A14" s="188">
        <v>17</v>
      </c>
      <c r="B14" s="524">
        <f t="shared" si="0"/>
        <v>2406</v>
      </c>
      <c r="C14" s="524">
        <f t="shared" si="1"/>
        <v>1213</v>
      </c>
      <c r="D14" s="524">
        <f t="shared" si="2"/>
        <v>1193</v>
      </c>
      <c r="E14" s="524"/>
      <c r="F14" s="522">
        <v>178</v>
      </c>
      <c r="G14" s="522">
        <v>107</v>
      </c>
      <c r="H14" s="522">
        <v>71</v>
      </c>
      <c r="I14" s="534"/>
      <c r="J14" s="522">
        <v>419</v>
      </c>
      <c r="K14" s="522">
        <v>248</v>
      </c>
      <c r="L14" s="522">
        <v>171</v>
      </c>
      <c r="M14" s="534"/>
      <c r="N14" s="522">
        <v>559</v>
      </c>
      <c r="O14" s="522">
        <v>286</v>
      </c>
      <c r="P14" s="522">
        <v>273</v>
      </c>
      <c r="Q14" s="534"/>
      <c r="R14" s="522">
        <v>638</v>
      </c>
      <c r="S14" s="522">
        <v>298</v>
      </c>
      <c r="T14" s="522">
        <v>340</v>
      </c>
      <c r="U14" s="534"/>
      <c r="V14" s="522">
        <v>612</v>
      </c>
      <c r="W14" s="522">
        <v>274</v>
      </c>
      <c r="X14" s="522">
        <v>338</v>
      </c>
    </row>
    <row r="15" spans="1:25" x14ac:dyDescent="0.2">
      <c r="A15" s="188">
        <v>18</v>
      </c>
      <c r="B15" s="524">
        <f t="shared" si="0"/>
        <v>2581</v>
      </c>
      <c r="C15" s="524">
        <f t="shared" si="1"/>
        <v>1348</v>
      </c>
      <c r="D15" s="524">
        <f t="shared" si="2"/>
        <v>1233</v>
      </c>
      <c r="E15" s="524"/>
      <c r="F15" s="534">
        <v>197</v>
      </c>
      <c r="G15" s="534">
        <v>106</v>
      </c>
      <c r="H15" s="534">
        <v>91</v>
      </c>
      <c r="I15" s="534"/>
      <c r="J15" s="534">
        <v>321</v>
      </c>
      <c r="K15" s="534">
        <v>180</v>
      </c>
      <c r="L15" s="534">
        <v>141</v>
      </c>
      <c r="M15" s="534"/>
      <c r="N15" s="534">
        <v>458</v>
      </c>
      <c r="O15" s="534">
        <v>244</v>
      </c>
      <c r="P15" s="534">
        <v>214</v>
      </c>
      <c r="Q15" s="534"/>
      <c r="R15" s="534">
        <v>888</v>
      </c>
      <c r="S15" s="534">
        <v>466</v>
      </c>
      <c r="T15" s="534">
        <v>422</v>
      </c>
      <c r="U15" s="534"/>
      <c r="V15" s="534">
        <v>717</v>
      </c>
      <c r="W15" s="534">
        <v>352</v>
      </c>
      <c r="X15" s="534">
        <v>365</v>
      </c>
    </row>
    <row r="16" spans="1:25" x14ac:dyDescent="0.2">
      <c r="A16" s="188">
        <v>19</v>
      </c>
      <c r="B16" s="524">
        <f t="shared" si="0"/>
        <v>2840</v>
      </c>
      <c r="C16" s="524">
        <f t="shared" si="1"/>
        <v>1505</v>
      </c>
      <c r="D16" s="524">
        <f t="shared" si="2"/>
        <v>1335</v>
      </c>
      <c r="E16" s="524"/>
      <c r="F16" s="534">
        <v>260</v>
      </c>
      <c r="G16" s="534">
        <v>144</v>
      </c>
      <c r="H16" s="534">
        <v>116</v>
      </c>
      <c r="I16" s="534"/>
      <c r="J16" s="534">
        <v>347</v>
      </c>
      <c r="K16" s="534">
        <v>175</v>
      </c>
      <c r="L16" s="534">
        <v>172</v>
      </c>
      <c r="M16" s="534"/>
      <c r="N16" s="534">
        <v>457</v>
      </c>
      <c r="O16" s="534">
        <v>255</v>
      </c>
      <c r="P16" s="534">
        <v>202</v>
      </c>
      <c r="Q16" s="534"/>
      <c r="R16" s="534">
        <v>877</v>
      </c>
      <c r="S16" s="534">
        <v>459</v>
      </c>
      <c r="T16" s="534">
        <v>418</v>
      </c>
      <c r="U16" s="534"/>
      <c r="V16" s="534">
        <v>899</v>
      </c>
      <c r="W16" s="534">
        <v>472</v>
      </c>
      <c r="X16" s="534">
        <v>427</v>
      </c>
    </row>
    <row r="17" spans="1:24" x14ac:dyDescent="0.2">
      <c r="A17" s="188">
        <v>20</v>
      </c>
      <c r="B17" s="524">
        <f t="shared" si="0"/>
        <v>2639</v>
      </c>
      <c r="C17" s="524">
        <f t="shared" si="1"/>
        <v>1354</v>
      </c>
      <c r="D17" s="524">
        <f t="shared" si="2"/>
        <v>1285</v>
      </c>
      <c r="E17" s="524"/>
      <c r="F17" s="534">
        <v>260</v>
      </c>
      <c r="G17" s="534">
        <v>140</v>
      </c>
      <c r="H17" s="534">
        <v>120</v>
      </c>
      <c r="I17" s="534"/>
      <c r="J17" s="534">
        <v>340</v>
      </c>
      <c r="K17" s="534">
        <v>171</v>
      </c>
      <c r="L17" s="534">
        <v>169</v>
      </c>
      <c r="M17" s="534"/>
      <c r="N17" s="534">
        <v>459</v>
      </c>
      <c r="O17" s="534">
        <v>228</v>
      </c>
      <c r="P17" s="534">
        <v>231</v>
      </c>
      <c r="Q17" s="534"/>
      <c r="R17" s="534">
        <v>758</v>
      </c>
      <c r="S17" s="534">
        <v>387</v>
      </c>
      <c r="T17" s="534">
        <v>371</v>
      </c>
      <c r="U17" s="534"/>
      <c r="V17" s="534">
        <v>822</v>
      </c>
      <c r="W17" s="534">
        <v>428</v>
      </c>
      <c r="X17" s="534">
        <v>394</v>
      </c>
    </row>
    <row r="18" spans="1:24" x14ac:dyDescent="0.2">
      <c r="A18" s="188">
        <v>21</v>
      </c>
      <c r="B18" s="524">
        <f t="shared" si="0"/>
        <v>2347</v>
      </c>
      <c r="C18" s="524">
        <f t="shared" si="1"/>
        <v>1188</v>
      </c>
      <c r="D18" s="524">
        <f t="shared" si="2"/>
        <v>1159</v>
      </c>
      <c r="E18" s="524"/>
      <c r="F18" s="534">
        <v>230</v>
      </c>
      <c r="G18" s="534">
        <v>123</v>
      </c>
      <c r="H18" s="534">
        <v>107</v>
      </c>
      <c r="I18" s="534"/>
      <c r="J18" s="534">
        <v>354</v>
      </c>
      <c r="K18" s="534">
        <v>179</v>
      </c>
      <c r="L18" s="534">
        <v>175</v>
      </c>
      <c r="M18" s="534"/>
      <c r="N18" s="534">
        <v>406</v>
      </c>
      <c r="O18" s="534">
        <v>215</v>
      </c>
      <c r="P18" s="534">
        <v>191</v>
      </c>
      <c r="Q18" s="534"/>
      <c r="R18" s="534">
        <v>649</v>
      </c>
      <c r="S18" s="534">
        <v>320</v>
      </c>
      <c r="T18" s="534">
        <v>329</v>
      </c>
      <c r="U18" s="534"/>
      <c r="V18" s="534">
        <v>708</v>
      </c>
      <c r="W18" s="534">
        <v>351</v>
      </c>
      <c r="X18" s="534">
        <v>357</v>
      </c>
    </row>
    <row r="19" spans="1:24" x14ac:dyDescent="0.2">
      <c r="A19" s="188">
        <v>22</v>
      </c>
      <c r="B19" s="524">
        <f t="shared" si="0"/>
        <v>1954</v>
      </c>
      <c r="C19" s="524">
        <f t="shared" si="1"/>
        <v>917</v>
      </c>
      <c r="D19" s="524">
        <f t="shared" si="2"/>
        <v>1037</v>
      </c>
      <c r="E19" s="538"/>
      <c r="F19" s="522">
        <v>213</v>
      </c>
      <c r="G19" s="522">
        <v>107</v>
      </c>
      <c r="H19" s="522">
        <v>106</v>
      </c>
      <c r="I19" s="534"/>
      <c r="J19" s="522">
        <v>291</v>
      </c>
      <c r="K19" s="522">
        <v>152</v>
      </c>
      <c r="L19" s="522">
        <v>139</v>
      </c>
      <c r="M19" s="534"/>
      <c r="N19" s="522">
        <v>325</v>
      </c>
      <c r="O19" s="522">
        <v>175</v>
      </c>
      <c r="P19" s="522">
        <v>150</v>
      </c>
      <c r="Q19" s="534"/>
      <c r="R19" s="522">
        <v>558</v>
      </c>
      <c r="S19" s="522">
        <v>253</v>
      </c>
      <c r="T19" s="522">
        <v>305</v>
      </c>
      <c r="U19" s="534"/>
      <c r="V19" s="522">
        <v>567</v>
      </c>
      <c r="W19" s="522">
        <v>230</v>
      </c>
      <c r="X19" s="522">
        <v>337</v>
      </c>
    </row>
    <row r="20" spans="1:24" x14ac:dyDescent="0.2">
      <c r="A20" s="188">
        <v>23</v>
      </c>
      <c r="B20" s="524">
        <f t="shared" si="0"/>
        <v>1824</v>
      </c>
      <c r="C20" s="524">
        <f t="shared" si="1"/>
        <v>858</v>
      </c>
      <c r="D20" s="524">
        <f t="shared" si="2"/>
        <v>966</v>
      </c>
      <c r="E20" s="524"/>
      <c r="F20" s="534">
        <v>215</v>
      </c>
      <c r="G20" s="534">
        <v>104</v>
      </c>
      <c r="H20" s="534">
        <v>111</v>
      </c>
      <c r="I20" s="534"/>
      <c r="J20" s="534">
        <v>295</v>
      </c>
      <c r="K20" s="534">
        <v>131</v>
      </c>
      <c r="L20" s="534">
        <v>164</v>
      </c>
      <c r="M20" s="534"/>
      <c r="N20" s="534">
        <v>294</v>
      </c>
      <c r="O20" s="534">
        <v>135</v>
      </c>
      <c r="P20" s="534">
        <v>159</v>
      </c>
      <c r="Q20" s="534"/>
      <c r="R20" s="534">
        <v>495</v>
      </c>
      <c r="S20" s="534">
        <v>259</v>
      </c>
      <c r="T20" s="534">
        <v>236</v>
      </c>
      <c r="U20" s="534"/>
      <c r="V20" s="534">
        <v>525</v>
      </c>
      <c r="W20" s="534">
        <v>229</v>
      </c>
      <c r="X20" s="534">
        <v>296</v>
      </c>
    </row>
    <row r="21" spans="1:24" x14ac:dyDescent="0.2">
      <c r="A21" s="188">
        <v>24</v>
      </c>
      <c r="B21" s="524">
        <f t="shared" si="0"/>
        <v>1722</v>
      </c>
      <c r="C21" s="524">
        <f t="shared" si="1"/>
        <v>872</v>
      </c>
      <c r="D21" s="524">
        <f t="shared" si="2"/>
        <v>850</v>
      </c>
      <c r="E21" s="524"/>
      <c r="F21" s="534">
        <v>189</v>
      </c>
      <c r="G21" s="534">
        <v>97</v>
      </c>
      <c r="H21" s="534">
        <v>92</v>
      </c>
      <c r="I21" s="534"/>
      <c r="J21" s="534">
        <v>274</v>
      </c>
      <c r="K21" s="534">
        <v>141</v>
      </c>
      <c r="L21" s="534">
        <v>133</v>
      </c>
      <c r="M21" s="534"/>
      <c r="N21" s="534">
        <v>330</v>
      </c>
      <c r="O21" s="534">
        <v>183</v>
      </c>
      <c r="P21" s="534">
        <v>147</v>
      </c>
      <c r="Q21" s="534"/>
      <c r="R21" s="534">
        <v>468</v>
      </c>
      <c r="S21" s="534">
        <v>218</v>
      </c>
      <c r="T21" s="534">
        <v>250</v>
      </c>
      <c r="U21" s="534"/>
      <c r="V21" s="534">
        <v>461</v>
      </c>
      <c r="W21" s="534">
        <v>233</v>
      </c>
      <c r="X21" s="534">
        <v>228</v>
      </c>
    </row>
    <row r="22" spans="1:24" x14ac:dyDescent="0.2">
      <c r="A22" s="165" t="s">
        <v>236</v>
      </c>
      <c r="B22" s="524">
        <f t="shared" si="0"/>
        <v>6488</v>
      </c>
      <c r="C22" s="524">
        <f t="shared" si="1"/>
        <v>2935</v>
      </c>
      <c r="D22" s="524">
        <f t="shared" si="2"/>
        <v>3553</v>
      </c>
      <c r="E22" s="524"/>
      <c r="F22" s="534">
        <v>841</v>
      </c>
      <c r="G22" s="534">
        <v>377</v>
      </c>
      <c r="H22" s="534">
        <v>464</v>
      </c>
      <c r="I22" s="534"/>
      <c r="J22" s="534">
        <v>957</v>
      </c>
      <c r="K22" s="534">
        <v>419</v>
      </c>
      <c r="L22" s="534">
        <v>538</v>
      </c>
      <c r="M22" s="534"/>
      <c r="N22" s="534">
        <v>1196</v>
      </c>
      <c r="O22" s="534">
        <v>575</v>
      </c>
      <c r="P22" s="534">
        <v>621</v>
      </c>
      <c r="Q22" s="534"/>
      <c r="R22" s="534">
        <v>1764</v>
      </c>
      <c r="S22" s="534">
        <v>818</v>
      </c>
      <c r="T22" s="534">
        <v>946</v>
      </c>
      <c r="U22" s="534"/>
      <c r="V22" s="534">
        <v>1730</v>
      </c>
      <c r="W22" s="534">
        <v>746</v>
      </c>
      <c r="X22" s="534">
        <v>984</v>
      </c>
    </row>
    <row r="23" spans="1:24" x14ac:dyDescent="0.2">
      <c r="A23" s="165" t="s">
        <v>237</v>
      </c>
      <c r="B23" s="524">
        <f t="shared" si="0"/>
        <v>4222</v>
      </c>
      <c r="C23" s="524">
        <f t="shared" si="1"/>
        <v>1620</v>
      </c>
      <c r="D23" s="524">
        <f t="shared" si="2"/>
        <v>2602</v>
      </c>
      <c r="E23" s="524"/>
      <c r="F23" s="534">
        <v>640</v>
      </c>
      <c r="G23" s="534">
        <v>242</v>
      </c>
      <c r="H23" s="534">
        <v>398</v>
      </c>
      <c r="I23" s="534"/>
      <c r="J23" s="534">
        <v>712</v>
      </c>
      <c r="K23" s="534">
        <v>284</v>
      </c>
      <c r="L23" s="534">
        <v>428</v>
      </c>
      <c r="M23" s="534"/>
      <c r="N23" s="534">
        <v>733</v>
      </c>
      <c r="O23" s="534">
        <v>259</v>
      </c>
      <c r="P23" s="534">
        <v>474</v>
      </c>
      <c r="Q23" s="534"/>
      <c r="R23" s="534">
        <v>1138</v>
      </c>
      <c r="S23" s="534">
        <v>446</v>
      </c>
      <c r="T23" s="534">
        <v>692</v>
      </c>
      <c r="U23" s="534"/>
      <c r="V23" s="534">
        <v>999</v>
      </c>
      <c r="W23" s="534">
        <v>389</v>
      </c>
      <c r="X23" s="534">
        <v>610</v>
      </c>
    </row>
    <row r="24" spans="1:24" x14ac:dyDescent="0.2">
      <c r="A24" s="165" t="s">
        <v>238</v>
      </c>
      <c r="B24" s="524">
        <f t="shared" si="0"/>
        <v>2672</v>
      </c>
      <c r="C24" s="524">
        <f t="shared" si="1"/>
        <v>835</v>
      </c>
      <c r="D24" s="524">
        <f t="shared" si="2"/>
        <v>1837</v>
      </c>
      <c r="E24" s="524"/>
      <c r="F24" s="534">
        <v>486</v>
      </c>
      <c r="G24" s="534">
        <v>137</v>
      </c>
      <c r="H24" s="534">
        <v>349</v>
      </c>
      <c r="I24" s="534"/>
      <c r="J24" s="534">
        <v>410</v>
      </c>
      <c r="K24" s="534">
        <v>132</v>
      </c>
      <c r="L24" s="534">
        <v>278</v>
      </c>
      <c r="M24" s="534"/>
      <c r="N24" s="534">
        <v>490</v>
      </c>
      <c r="O24" s="534">
        <v>159</v>
      </c>
      <c r="P24" s="534">
        <v>331</v>
      </c>
      <c r="Q24" s="534"/>
      <c r="R24" s="534">
        <v>656</v>
      </c>
      <c r="S24" s="534">
        <v>209</v>
      </c>
      <c r="T24" s="534">
        <v>447</v>
      </c>
      <c r="U24" s="534"/>
      <c r="V24" s="534">
        <v>630</v>
      </c>
      <c r="W24" s="534">
        <v>198</v>
      </c>
      <c r="X24" s="534">
        <v>432</v>
      </c>
    </row>
    <row r="25" spans="1:24" x14ac:dyDescent="0.2">
      <c r="A25" s="165" t="s">
        <v>239</v>
      </c>
      <c r="B25" s="524">
        <f t="shared" si="0"/>
        <v>1339</v>
      </c>
      <c r="C25" s="524">
        <f t="shared" si="1"/>
        <v>371</v>
      </c>
      <c r="D25" s="524">
        <f t="shared" si="2"/>
        <v>968</v>
      </c>
      <c r="E25" s="524"/>
      <c r="F25" s="534">
        <v>284</v>
      </c>
      <c r="G25" s="534">
        <v>80</v>
      </c>
      <c r="H25" s="534">
        <v>204</v>
      </c>
      <c r="I25" s="534"/>
      <c r="J25" s="534">
        <v>247</v>
      </c>
      <c r="K25" s="534">
        <v>69</v>
      </c>
      <c r="L25" s="534">
        <v>178</v>
      </c>
      <c r="M25" s="534"/>
      <c r="N25" s="534">
        <v>221</v>
      </c>
      <c r="O25" s="534">
        <v>67</v>
      </c>
      <c r="P25" s="534">
        <v>154</v>
      </c>
      <c r="Q25" s="534"/>
      <c r="R25" s="534">
        <v>318</v>
      </c>
      <c r="S25" s="534">
        <v>85</v>
      </c>
      <c r="T25" s="534">
        <v>233</v>
      </c>
      <c r="U25" s="534"/>
      <c r="V25" s="534">
        <v>269</v>
      </c>
      <c r="W25" s="534">
        <v>70</v>
      </c>
      <c r="X25" s="534">
        <v>199</v>
      </c>
    </row>
    <row r="26" spans="1:24" x14ac:dyDescent="0.2">
      <c r="A26" s="165" t="s">
        <v>240</v>
      </c>
      <c r="B26" s="524">
        <f t="shared" si="0"/>
        <v>576</v>
      </c>
      <c r="C26" s="524">
        <f t="shared" si="1"/>
        <v>147</v>
      </c>
      <c r="D26" s="524">
        <f t="shared" si="2"/>
        <v>429</v>
      </c>
      <c r="E26" s="524"/>
      <c r="F26" s="534">
        <v>114</v>
      </c>
      <c r="G26" s="534">
        <v>32</v>
      </c>
      <c r="H26" s="534">
        <v>82</v>
      </c>
      <c r="I26" s="534"/>
      <c r="J26" s="534">
        <v>119</v>
      </c>
      <c r="K26" s="534">
        <v>25</v>
      </c>
      <c r="L26" s="534">
        <v>94</v>
      </c>
      <c r="M26" s="534"/>
      <c r="N26" s="534">
        <v>104</v>
      </c>
      <c r="O26" s="534">
        <v>28</v>
      </c>
      <c r="P26" s="534">
        <v>76</v>
      </c>
      <c r="Q26" s="534"/>
      <c r="R26" s="534">
        <v>114</v>
      </c>
      <c r="S26" s="534">
        <v>32</v>
      </c>
      <c r="T26" s="534">
        <v>82</v>
      </c>
      <c r="U26" s="534"/>
      <c r="V26" s="534">
        <v>125</v>
      </c>
      <c r="W26" s="534">
        <v>30</v>
      </c>
      <c r="X26" s="534">
        <v>95</v>
      </c>
    </row>
    <row r="27" spans="1:24" ht="13.5" thickBot="1" x14ac:dyDescent="0.25">
      <c r="A27" s="166" t="s">
        <v>241</v>
      </c>
      <c r="B27" s="520">
        <f t="shared" si="0"/>
        <v>435</v>
      </c>
      <c r="C27" s="520">
        <f t="shared" si="1"/>
        <v>120</v>
      </c>
      <c r="D27" s="520">
        <f t="shared" si="2"/>
        <v>315</v>
      </c>
      <c r="E27" s="520"/>
      <c r="F27" s="535">
        <v>74</v>
      </c>
      <c r="G27" s="535">
        <v>21</v>
      </c>
      <c r="H27" s="535">
        <v>53</v>
      </c>
      <c r="I27" s="535"/>
      <c r="J27" s="535">
        <v>66</v>
      </c>
      <c r="K27" s="535">
        <v>21</v>
      </c>
      <c r="L27" s="535">
        <v>45</v>
      </c>
      <c r="M27" s="535"/>
      <c r="N27" s="535">
        <v>82</v>
      </c>
      <c r="O27" s="535">
        <v>18</v>
      </c>
      <c r="P27" s="535">
        <v>64</v>
      </c>
      <c r="Q27" s="535"/>
      <c r="R27" s="535">
        <v>106</v>
      </c>
      <c r="S27" s="535">
        <v>32</v>
      </c>
      <c r="T27" s="535">
        <v>74</v>
      </c>
      <c r="U27" s="535"/>
      <c r="V27" s="535">
        <v>107</v>
      </c>
      <c r="W27" s="535">
        <v>28</v>
      </c>
      <c r="X27" s="535">
        <v>79</v>
      </c>
    </row>
    <row r="28" spans="1:24" ht="15" customHeight="1" x14ac:dyDescent="0.2">
      <c r="A28" s="35" t="s">
        <v>24</v>
      </c>
    </row>
  </sheetData>
  <mergeCells count="12">
    <mergeCell ref="R6:T6"/>
    <mergeCell ref="V6:X6"/>
    <mergeCell ref="A1:X1"/>
    <mergeCell ref="A2:X2"/>
    <mergeCell ref="A3:X3"/>
    <mergeCell ref="A4:X4"/>
    <mergeCell ref="A5:X5"/>
    <mergeCell ref="A6:A7"/>
    <mergeCell ref="B6:D6"/>
    <mergeCell ref="F6:H6"/>
    <mergeCell ref="J6:L6"/>
    <mergeCell ref="N6:P6"/>
  </mergeCells>
  <conditionalFormatting sqref="E11:P14 E10 I10 U11:X14 M9:M10 U9:U10 Q9 B10:D27">
    <cfRule type="cellIs" dxfId="501" priority="23" operator="equal">
      <formula>0</formula>
    </cfRule>
  </conditionalFormatting>
  <conditionalFormatting sqref="Q14 Q11:T13 Q10">
    <cfRule type="cellIs" dxfId="500" priority="22" operator="equal">
      <formula>0</formula>
    </cfRule>
  </conditionalFormatting>
  <conditionalFormatting sqref="V10:X10">
    <cfRule type="cellIs" dxfId="499" priority="15" operator="equal">
      <formula>0</formula>
    </cfRule>
  </conditionalFormatting>
  <conditionalFormatting sqref="J10:L10">
    <cfRule type="cellIs" dxfId="498" priority="18" operator="equal">
      <formula>0</formula>
    </cfRule>
  </conditionalFormatting>
  <conditionalFormatting sqref="R14:T14">
    <cfRule type="cellIs" dxfId="497" priority="21" operator="equal">
      <formula>0</formula>
    </cfRule>
  </conditionalFormatting>
  <conditionalFormatting sqref="R10:T10">
    <cfRule type="cellIs" dxfId="496" priority="16" operator="equal">
      <formula>0</formula>
    </cfRule>
  </conditionalFormatting>
  <conditionalFormatting sqref="V19:X19">
    <cfRule type="cellIs" dxfId="495" priority="7" operator="equal">
      <formula>0</formula>
    </cfRule>
  </conditionalFormatting>
  <conditionalFormatting sqref="F19:H19">
    <cfRule type="cellIs" dxfId="494" priority="11" operator="equal">
      <formula>0</formula>
    </cfRule>
  </conditionalFormatting>
  <conditionalFormatting sqref="B9:I9">
    <cfRule type="cellIs" dxfId="493" priority="20" operator="equal">
      <formula>0</formula>
    </cfRule>
  </conditionalFormatting>
  <conditionalFormatting sqref="N10:P10">
    <cfRule type="cellIs" dxfId="492" priority="17" operator="equal">
      <formula>0</formula>
    </cfRule>
  </conditionalFormatting>
  <conditionalFormatting sqref="F10:H10">
    <cfRule type="cellIs" dxfId="491" priority="19" operator="equal">
      <formula>0</formula>
    </cfRule>
  </conditionalFormatting>
  <conditionalFormatting sqref="E19 I19 M19 U19">
    <cfRule type="cellIs" dxfId="490" priority="13" operator="equal">
      <formula>0</formula>
    </cfRule>
  </conditionalFormatting>
  <conditionalFormatting sqref="Q19">
    <cfRule type="cellIs" dxfId="489" priority="12" operator="equal">
      <formula>0</formula>
    </cfRule>
  </conditionalFormatting>
  <conditionalFormatting sqref="J19:L19">
    <cfRule type="cellIs" dxfId="488" priority="10" operator="equal">
      <formula>0</formula>
    </cfRule>
  </conditionalFormatting>
  <conditionalFormatting sqref="N19:P19">
    <cfRule type="cellIs" dxfId="487" priority="9" operator="equal">
      <formula>0</formula>
    </cfRule>
  </conditionalFormatting>
  <conditionalFormatting sqref="R19:T19">
    <cfRule type="cellIs" dxfId="486" priority="8" operator="equal">
      <formula>0</formula>
    </cfRule>
  </conditionalFormatting>
  <conditionalFormatting sqref="J9:L9">
    <cfRule type="cellIs" dxfId="485" priority="5" operator="equal">
      <formula>0</formula>
    </cfRule>
  </conditionalFormatting>
  <conditionalFormatting sqref="N9:P9">
    <cfRule type="cellIs" dxfId="484" priority="4" operator="equal">
      <formula>0</formula>
    </cfRule>
  </conditionalFormatting>
  <conditionalFormatting sqref="R9:T9">
    <cfRule type="cellIs" dxfId="483" priority="3" operator="equal">
      <formula>0</formula>
    </cfRule>
  </conditionalFormatting>
  <conditionalFormatting sqref="V9:X9">
    <cfRule type="cellIs" dxfId="482" priority="2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sqref="A1:M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619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19"/>
  <sheetViews>
    <sheetView showGridLines="0" zoomScaleNormal="100" zoomScaleSheetLayoutView="100" workbookViewId="0">
      <selection activeCell="B23" sqref="B23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6" width="5.375" style="517" bestFit="1" customWidth="1"/>
    <col min="7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904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259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</row>
    <row r="5" spans="1:17" s="503" customFormat="1" ht="17.25" customHeight="1" x14ac:dyDescent="0.25">
      <c r="A5" s="800" t="s">
        <v>249</v>
      </c>
      <c r="B5" s="795" t="s">
        <v>0</v>
      </c>
      <c r="C5" s="795"/>
      <c r="D5" s="795"/>
      <c r="E5" s="511"/>
      <c r="F5" s="795" t="s">
        <v>600</v>
      </c>
      <c r="G5" s="795"/>
      <c r="H5" s="795"/>
      <c r="I5" s="511"/>
      <c r="J5" s="795" t="s">
        <v>601</v>
      </c>
      <c r="K5" s="795"/>
      <c r="L5" s="795"/>
      <c r="M5" s="511"/>
      <c r="N5" s="795" t="s">
        <v>602</v>
      </c>
      <c r="O5" s="795"/>
      <c r="P5" s="795"/>
    </row>
    <row r="6" spans="1:17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</row>
    <row r="7" spans="1:17" s="169" customFormat="1" x14ac:dyDescent="0.2">
      <c r="A7" s="170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  <c r="P7" s="515"/>
    </row>
    <row r="8" spans="1:17" s="555" customFormat="1" x14ac:dyDescent="0.2">
      <c r="A8" s="173" t="s">
        <v>0</v>
      </c>
      <c r="B8" s="554">
        <f>SUM(B9:B10)</f>
        <v>20330</v>
      </c>
      <c r="C8" s="554">
        <f>SUM(C9:C10)</f>
        <v>7043</v>
      </c>
      <c r="D8" s="554">
        <f>SUM(D9:D10)</f>
        <v>13287</v>
      </c>
      <c r="E8" s="554"/>
      <c r="F8" s="554">
        <f>SUM(F9:F10)</f>
        <v>10105</v>
      </c>
      <c r="G8" s="554">
        <f>SUM(G9:G10)</f>
        <v>3564</v>
      </c>
      <c r="H8" s="554">
        <f>SUM(H9:H10)</f>
        <v>6541</v>
      </c>
      <c r="I8" s="554"/>
      <c r="J8" s="554">
        <f>SUM(J9:J10)</f>
        <v>5802</v>
      </c>
      <c r="K8" s="554">
        <f>SUM(K9:K10)</f>
        <v>1995</v>
      </c>
      <c r="L8" s="554">
        <f>SUM(L9:L10)</f>
        <v>3807</v>
      </c>
      <c r="M8" s="554"/>
      <c r="N8" s="554">
        <f>SUM(N9:N10)</f>
        <v>4423</v>
      </c>
      <c r="O8" s="554">
        <f>SUM(O9:O10)</f>
        <v>1484</v>
      </c>
      <c r="P8" s="554">
        <f>SUM(P9:P10)</f>
        <v>2939</v>
      </c>
    </row>
    <row r="9" spans="1:17" x14ac:dyDescent="0.2">
      <c r="A9" s="184" t="s">
        <v>1</v>
      </c>
      <c r="B9" s="517">
        <f>+F9+J9+N9</f>
        <v>19692</v>
      </c>
      <c r="C9" s="517">
        <f>+G9+K9+O9</f>
        <v>6682</v>
      </c>
      <c r="D9" s="517">
        <f>+B9-C9</f>
        <v>13010</v>
      </c>
      <c r="E9" s="516"/>
      <c r="F9" s="516">
        <f>+F13+F17</f>
        <v>9841</v>
      </c>
      <c r="G9" s="516">
        <f>+G13+G17</f>
        <v>3398</v>
      </c>
      <c r="H9" s="516">
        <f>+H13+H17</f>
        <v>6443</v>
      </c>
      <c r="I9" s="516"/>
      <c r="J9" s="516">
        <f>+J13+J17</f>
        <v>5604</v>
      </c>
      <c r="K9" s="516">
        <f>+K13+K17</f>
        <v>1888</v>
      </c>
      <c r="L9" s="516">
        <f>+L13+L17</f>
        <v>3716</v>
      </c>
      <c r="M9" s="516"/>
      <c r="N9" s="516">
        <f>+N13+N17</f>
        <v>4247</v>
      </c>
      <c r="O9" s="516">
        <f>+O13+O17</f>
        <v>1396</v>
      </c>
      <c r="P9" s="516">
        <f>+P13+P17</f>
        <v>2851</v>
      </c>
    </row>
    <row r="10" spans="1:17" x14ac:dyDescent="0.2">
      <c r="A10" s="184" t="s">
        <v>211</v>
      </c>
      <c r="B10" s="517">
        <f>+F10+J10+N10</f>
        <v>638</v>
      </c>
      <c r="C10" s="517">
        <f>+G10+K10+O10</f>
        <v>361</v>
      </c>
      <c r="D10" s="517">
        <f t="shared" ref="D10" si="0">+B10-C10</f>
        <v>277</v>
      </c>
      <c r="E10" s="516"/>
      <c r="F10" s="516">
        <f>+F14</f>
        <v>264</v>
      </c>
      <c r="G10" s="516">
        <f t="shared" ref="G10:H10" si="1">+G14</f>
        <v>166</v>
      </c>
      <c r="H10" s="516">
        <f t="shared" si="1"/>
        <v>98</v>
      </c>
      <c r="I10" s="516"/>
      <c r="J10" s="516">
        <f>+J14</f>
        <v>198</v>
      </c>
      <c r="K10" s="516">
        <f t="shared" ref="K10:L10" si="2">+K14</f>
        <v>107</v>
      </c>
      <c r="L10" s="516">
        <f t="shared" si="2"/>
        <v>91</v>
      </c>
      <c r="M10" s="516"/>
      <c r="N10" s="516">
        <f>+N14</f>
        <v>176</v>
      </c>
      <c r="O10" s="516">
        <f t="shared" ref="O10:P10" si="3">+O14</f>
        <v>88</v>
      </c>
      <c r="P10" s="516">
        <f t="shared" si="3"/>
        <v>88</v>
      </c>
    </row>
    <row r="11" spans="1:17" x14ac:dyDescent="0.2"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16"/>
      <c r="N11" s="516"/>
      <c r="O11" s="516"/>
      <c r="P11" s="516"/>
    </row>
    <row r="12" spans="1:17" s="555" customFormat="1" x14ac:dyDescent="0.2">
      <c r="A12" s="173" t="s">
        <v>214</v>
      </c>
      <c r="B12" s="554">
        <f>SUM(B13:B14)</f>
        <v>14240</v>
      </c>
      <c r="C12" s="554">
        <f>SUM(C13:C14)</f>
        <v>4991</v>
      </c>
      <c r="D12" s="554">
        <f>SUM(D13:D14)</f>
        <v>9249</v>
      </c>
      <c r="E12" s="554"/>
      <c r="F12" s="554">
        <f>SUM(F13:F14)</f>
        <v>7181</v>
      </c>
      <c r="G12" s="554">
        <f>SUM(G13:G14)</f>
        <v>2515</v>
      </c>
      <c r="H12" s="554">
        <f>SUM(H13:H14)</f>
        <v>4666</v>
      </c>
      <c r="I12" s="554"/>
      <c r="J12" s="554">
        <f>SUM(J13:J14)</f>
        <v>3991</v>
      </c>
      <c r="K12" s="554">
        <f>SUM(K13:K14)</f>
        <v>1430</v>
      </c>
      <c r="L12" s="554">
        <f>SUM(L13:L14)</f>
        <v>2561</v>
      </c>
      <c r="M12" s="554"/>
      <c r="N12" s="554">
        <f>SUM(N13:N14)</f>
        <v>3068</v>
      </c>
      <c r="O12" s="554">
        <f>SUM(O13:O14)</f>
        <v>1046</v>
      </c>
      <c r="P12" s="554">
        <f>SUM(P13:P14)</f>
        <v>2022</v>
      </c>
    </row>
    <row r="13" spans="1:17" x14ac:dyDescent="0.2">
      <c r="A13" s="184" t="s">
        <v>1</v>
      </c>
      <c r="B13" s="517">
        <f>+F13+J13+N13</f>
        <v>13602</v>
      </c>
      <c r="C13" s="517">
        <f>+G13+K13+O13</f>
        <v>4630</v>
      </c>
      <c r="D13" s="517">
        <f t="shared" ref="D13:D14" si="4">+B13-C13</f>
        <v>8972</v>
      </c>
      <c r="E13" s="518"/>
      <c r="F13" s="518">
        <v>6917</v>
      </c>
      <c r="G13" s="518">
        <v>2349</v>
      </c>
      <c r="H13" s="518">
        <v>4568</v>
      </c>
      <c r="I13" s="518"/>
      <c r="J13" s="516">
        <v>3793</v>
      </c>
      <c r="K13" s="516">
        <v>1323</v>
      </c>
      <c r="L13" s="516">
        <v>2470</v>
      </c>
      <c r="M13" s="516"/>
      <c r="N13" s="516">
        <v>2892</v>
      </c>
      <c r="O13" s="516">
        <v>958</v>
      </c>
      <c r="P13" s="516">
        <v>1934</v>
      </c>
    </row>
    <row r="14" spans="1:17" x14ac:dyDescent="0.2">
      <c r="A14" s="184" t="s">
        <v>211</v>
      </c>
      <c r="B14" s="517">
        <f>+F14+J14+N14</f>
        <v>638</v>
      </c>
      <c r="C14" s="517">
        <f>+G14+K14+O14</f>
        <v>361</v>
      </c>
      <c r="D14" s="517">
        <f t="shared" si="4"/>
        <v>277</v>
      </c>
      <c r="E14" s="518"/>
      <c r="F14" s="518">
        <v>264</v>
      </c>
      <c r="G14" s="518">
        <v>166</v>
      </c>
      <c r="H14" s="518">
        <v>98</v>
      </c>
      <c r="I14" s="518"/>
      <c r="J14" s="518">
        <v>198</v>
      </c>
      <c r="K14" s="518">
        <v>107</v>
      </c>
      <c r="L14" s="518">
        <v>91</v>
      </c>
      <c r="M14" s="518"/>
      <c r="N14" s="518">
        <v>176</v>
      </c>
      <c r="O14" s="518">
        <v>88</v>
      </c>
      <c r="P14" s="518">
        <v>88</v>
      </c>
    </row>
    <row r="15" spans="1:17" x14ac:dyDescent="0.2"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</row>
    <row r="16" spans="1:17" s="555" customFormat="1" x14ac:dyDescent="0.2">
      <c r="A16" s="175" t="s">
        <v>213</v>
      </c>
      <c r="B16" s="554">
        <f>SUM(B17:B18)</f>
        <v>6090</v>
      </c>
      <c r="C16" s="554">
        <f>SUM(C17:C18)</f>
        <v>2052</v>
      </c>
      <c r="D16" s="554">
        <f>SUM(D17:D18)</f>
        <v>4038</v>
      </c>
      <c r="E16" s="554"/>
      <c r="F16" s="554">
        <f>SUM(F17:F18)</f>
        <v>2924</v>
      </c>
      <c r="G16" s="554">
        <f>SUM(G17:G18)</f>
        <v>1049</v>
      </c>
      <c r="H16" s="554">
        <f>SUM(H17:H18)</f>
        <v>1875</v>
      </c>
      <c r="I16" s="554"/>
      <c r="J16" s="554">
        <f>SUM(J17:J18)</f>
        <v>1811</v>
      </c>
      <c r="K16" s="554">
        <f>SUM(K17:K18)</f>
        <v>565</v>
      </c>
      <c r="L16" s="554">
        <f>SUM(L17:L18)</f>
        <v>1246</v>
      </c>
      <c r="M16" s="554"/>
      <c r="N16" s="554">
        <f>SUM(N17:N18)</f>
        <v>1355</v>
      </c>
      <c r="O16" s="554">
        <f>SUM(O17:O18)</f>
        <v>438</v>
      </c>
      <c r="P16" s="554">
        <f>SUM(P17:P18)</f>
        <v>917</v>
      </c>
    </row>
    <row r="17" spans="1:16" x14ac:dyDescent="0.2">
      <c r="A17" s="186" t="s">
        <v>1</v>
      </c>
      <c r="B17" s="524">
        <f>+F17+J17+N17</f>
        <v>6090</v>
      </c>
      <c r="C17" s="524">
        <f>+G17+K17+O17</f>
        <v>2052</v>
      </c>
      <c r="D17" s="524">
        <f t="shared" ref="D17" si="5">+B17-C17</f>
        <v>4038</v>
      </c>
      <c r="E17" s="518"/>
      <c r="F17" s="518">
        <v>2924</v>
      </c>
      <c r="G17" s="518">
        <v>1049</v>
      </c>
      <c r="H17" s="518">
        <v>1875</v>
      </c>
      <c r="I17" s="518"/>
      <c r="J17" s="518">
        <v>1811</v>
      </c>
      <c r="K17" s="518">
        <v>565</v>
      </c>
      <c r="L17" s="518">
        <v>1246</v>
      </c>
      <c r="M17" s="518"/>
      <c r="N17" s="518">
        <v>1355</v>
      </c>
      <c r="O17" s="518">
        <v>438</v>
      </c>
      <c r="P17" s="518">
        <v>917</v>
      </c>
    </row>
    <row r="18" spans="1:16" ht="13.5" thickBot="1" x14ac:dyDescent="0.25">
      <c r="A18" s="185" t="s">
        <v>211</v>
      </c>
      <c r="B18" s="540" t="s">
        <v>8</v>
      </c>
      <c r="C18" s="540" t="s">
        <v>8</v>
      </c>
      <c r="D18" s="540" t="s">
        <v>8</v>
      </c>
      <c r="E18" s="520"/>
      <c r="F18" s="540" t="s">
        <v>8</v>
      </c>
      <c r="G18" s="540" t="s">
        <v>8</v>
      </c>
      <c r="H18" s="540" t="s">
        <v>8</v>
      </c>
      <c r="I18" s="520"/>
      <c r="J18" s="540" t="s">
        <v>8</v>
      </c>
      <c r="K18" s="540" t="s">
        <v>8</v>
      </c>
      <c r="L18" s="540" t="s">
        <v>8</v>
      </c>
      <c r="M18" s="520"/>
      <c r="N18" s="540" t="s">
        <v>8</v>
      </c>
      <c r="O18" s="540" t="s">
        <v>8</v>
      </c>
      <c r="P18" s="540" t="s">
        <v>8</v>
      </c>
    </row>
    <row r="19" spans="1:16" ht="15" customHeight="1" x14ac:dyDescent="0.2">
      <c r="A19" s="35" t="s">
        <v>24</v>
      </c>
    </row>
  </sheetData>
  <mergeCells count="9">
    <mergeCell ref="A1:P1"/>
    <mergeCell ref="A2:P2"/>
    <mergeCell ref="A3:P3"/>
    <mergeCell ref="A4:P4"/>
    <mergeCell ref="A5:A6"/>
    <mergeCell ref="B5:D5"/>
    <mergeCell ref="F5:H5"/>
    <mergeCell ref="J5:L5"/>
    <mergeCell ref="N5:P5"/>
  </mergeCells>
  <conditionalFormatting sqref="B8:P17">
    <cfRule type="cellIs" dxfId="481" priority="9" operator="equal">
      <formula>0</formula>
    </cfRule>
  </conditionalFormatting>
  <conditionalFormatting sqref="B18:P18">
    <cfRule type="cellIs" dxfId="480" priority="4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39"/>
  <sheetViews>
    <sheetView showGridLines="0" zoomScaleNormal="100" zoomScaleSheetLayoutView="100" workbookViewId="0">
      <selection activeCell="Q2" sqref="Q2"/>
    </sheetView>
  </sheetViews>
  <sheetFormatPr baseColWidth="10" defaultColWidth="10.125" defaultRowHeight="12" x14ac:dyDescent="0.2"/>
  <cols>
    <col min="1" max="1" width="59.2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16384" width="10.125" style="72"/>
  </cols>
  <sheetData>
    <row r="1" spans="1:17" ht="15" x14ac:dyDescent="0.25">
      <c r="A1" s="818" t="s">
        <v>903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</row>
    <row r="2" spans="1:17" ht="15" x14ac:dyDescent="0.25">
      <c r="A2" s="818" t="s">
        <v>278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353" t="s">
        <v>612</v>
      </c>
    </row>
    <row r="3" spans="1:17" ht="15" x14ac:dyDescent="0.25">
      <c r="A3" s="818" t="s">
        <v>269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</row>
    <row r="4" spans="1:17" ht="15" x14ac:dyDescent="0.25">
      <c r="A4" s="818" t="s">
        <v>270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</row>
    <row r="5" spans="1:17" ht="15" x14ac:dyDescent="0.25">
      <c r="A5" s="819" t="s">
        <v>161</v>
      </c>
      <c r="B5" s="819"/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819"/>
      <c r="P5" s="819"/>
    </row>
    <row r="6" spans="1:17" s="594" customFormat="1" ht="16.5" customHeight="1" x14ac:dyDescent="0.25">
      <c r="A6" s="800" t="s">
        <v>975</v>
      </c>
      <c r="B6" s="795" t="s">
        <v>0</v>
      </c>
      <c r="C6" s="795"/>
      <c r="D6" s="795"/>
      <c r="E6" s="511"/>
      <c r="F6" s="795" t="s">
        <v>81</v>
      </c>
      <c r="G6" s="795"/>
      <c r="H6" s="795"/>
      <c r="I6" s="511"/>
      <c r="J6" s="795" t="s">
        <v>82</v>
      </c>
      <c r="K6" s="795"/>
      <c r="L6" s="795"/>
      <c r="M6" s="511"/>
      <c r="N6" s="795" t="s">
        <v>109</v>
      </c>
      <c r="O6" s="795"/>
      <c r="P6" s="795"/>
    </row>
    <row r="7" spans="1:17" s="594" customFormat="1" ht="29.2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ht="4.5" customHeight="1" x14ac:dyDescent="0.2">
      <c r="A8" s="96"/>
      <c r="B8" s="576"/>
      <c r="C8" s="577"/>
      <c r="D8" s="577"/>
      <c r="E8" s="578"/>
      <c r="F8" s="576"/>
      <c r="G8" s="577"/>
      <c r="H8" s="577"/>
      <c r="I8" s="578"/>
      <c r="J8" s="576"/>
      <c r="K8" s="577"/>
      <c r="L8" s="577"/>
      <c r="M8" s="578"/>
      <c r="N8" s="576"/>
      <c r="O8" s="577"/>
      <c r="P8" s="577"/>
    </row>
    <row r="9" spans="1:17" ht="12.75" x14ac:dyDescent="0.2">
      <c r="A9" s="252" t="s">
        <v>0</v>
      </c>
      <c r="B9" s="595">
        <v>20330</v>
      </c>
      <c r="C9" s="595">
        <v>6979</v>
      </c>
      <c r="D9" s="595">
        <v>13351</v>
      </c>
      <c r="E9" s="595"/>
      <c r="F9" s="595">
        <v>10082</v>
      </c>
      <c r="G9" s="595">
        <v>3523</v>
      </c>
      <c r="H9" s="595">
        <v>6559</v>
      </c>
      <c r="I9" s="595"/>
      <c r="J9" s="595">
        <v>5818</v>
      </c>
      <c r="K9" s="595">
        <v>1994</v>
      </c>
      <c r="L9" s="595">
        <v>3824</v>
      </c>
      <c r="M9" s="595"/>
      <c r="N9" s="595">
        <v>4430</v>
      </c>
      <c r="O9" s="595">
        <v>1462</v>
      </c>
      <c r="P9" s="595">
        <v>2968</v>
      </c>
    </row>
    <row r="10" spans="1:17" ht="4.5" customHeight="1" x14ac:dyDescent="0.2">
      <c r="A10" s="69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</row>
    <row r="11" spans="1:17" ht="12.75" x14ac:dyDescent="0.2">
      <c r="A11" s="69" t="s">
        <v>110</v>
      </c>
      <c r="B11" s="579">
        <v>16354</v>
      </c>
      <c r="C11" s="579">
        <v>4672</v>
      </c>
      <c r="D11" s="579">
        <v>11682</v>
      </c>
      <c r="E11" s="579"/>
      <c r="F11" s="579">
        <v>7930</v>
      </c>
      <c r="G11" s="579">
        <v>2308</v>
      </c>
      <c r="H11" s="579">
        <v>5622</v>
      </c>
      <c r="I11" s="579"/>
      <c r="J11" s="579">
        <v>4816</v>
      </c>
      <c r="K11" s="579">
        <v>1406</v>
      </c>
      <c r="L11" s="579">
        <v>3410</v>
      </c>
      <c r="M11" s="579"/>
      <c r="N11" s="579">
        <v>3608</v>
      </c>
      <c r="O11" s="579">
        <v>958</v>
      </c>
      <c r="P11" s="579">
        <v>2650</v>
      </c>
    </row>
    <row r="12" spans="1:17" ht="12.75" x14ac:dyDescent="0.2">
      <c r="A12" s="143" t="s">
        <v>111</v>
      </c>
      <c r="B12" s="580">
        <v>53</v>
      </c>
      <c r="C12" s="580">
        <v>16</v>
      </c>
      <c r="D12" s="580">
        <v>37</v>
      </c>
      <c r="E12" s="580"/>
      <c r="F12" s="580">
        <v>43</v>
      </c>
      <c r="G12" s="580">
        <v>11</v>
      </c>
      <c r="H12" s="580">
        <v>32</v>
      </c>
      <c r="I12" s="580"/>
      <c r="J12" s="580">
        <v>10</v>
      </c>
      <c r="K12" s="580">
        <v>5</v>
      </c>
      <c r="L12" s="580">
        <v>5</v>
      </c>
      <c r="M12" s="580"/>
      <c r="N12" s="580"/>
      <c r="O12" s="580"/>
      <c r="P12" s="580"/>
    </row>
    <row r="13" spans="1:17" ht="12.75" x14ac:dyDescent="0.2">
      <c r="A13" s="143" t="s">
        <v>112</v>
      </c>
      <c r="B13" s="580">
        <v>527</v>
      </c>
      <c r="C13" s="580">
        <v>129</v>
      </c>
      <c r="D13" s="580">
        <v>398</v>
      </c>
      <c r="E13" s="580"/>
      <c r="F13" s="580">
        <v>270</v>
      </c>
      <c r="G13" s="580">
        <v>66</v>
      </c>
      <c r="H13" s="580">
        <v>204</v>
      </c>
      <c r="I13" s="580"/>
      <c r="J13" s="580">
        <v>130</v>
      </c>
      <c r="K13" s="580">
        <v>39</v>
      </c>
      <c r="L13" s="580">
        <v>91</v>
      </c>
      <c r="M13" s="580"/>
      <c r="N13" s="580">
        <v>127</v>
      </c>
      <c r="O13" s="580">
        <v>24</v>
      </c>
      <c r="P13" s="580">
        <v>103</v>
      </c>
    </row>
    <row r="14" spans="1:17" ht="12.75" x14ac:dyDescent="0.2">
      <c r="A14" s="143" t="s">
        <v>275</v>
      </c>
      <c r="B14" s="580">
        <v>198</v>
      </c>
      <c r="C14" s="580">
        <v>61</v>
      </c>
      <c r="D14" s="580">
        <v>137</v>
      </c>
      <c r="E14" s="580"/>
      <c r="F14" s="580">
        <v>97</v>
      </c>
      <c r="G14" s="580">
        <v>31</v>
      </c>
      <c r="H14" s="580">
        <v>66</v>
      </c>
      <c r="I14" s="580"/>
      <c r="J14" s="580">
        <v>71</v>
      </c>
      <c r="K14" s="580">
        <v>23</v>
      </c>
      <c r="L14" s="580">
        <v>48</v>
      </c>
      <c r="M14" s="580"/>
      <c r="N14" s="580">
        <v>30</v>
      </c>
      <c r="O14" s="580">
        <v>7</v>
      </c>
      <c r="P14" s="580">
        <v>23</v>
      </c>
    </row>
    <row r="15" spans="1:17" ht="12.75" x14ac:dyDescent="0.2">
      <c r="A15" s="143" t="s">
        <v>113</v>
      </c>
      <c r="B15" s="580">
        <v>62</v>
      </c>
      <c r="C15" s="580">
        <v>3</v>
      </c>
      <c r="D15" s="580">
        <v>59</v>
      </c>
      <c r="E15" s="580"/>
      <c r="F15" s="580">
        <v>62</v>
      </c>
      <c r="G15" s="580">
        <v>3</v>
      </c>
      <c r="H15" s="580">
        <v>59</v>
      </c>
      <c r="I15" s="580"/>
      <c r="J15" s="580"/>
      <c r="K15" s="580"/>
      <c r="L15" s="580"/>
      <c r="M15" s="580"/>
      <c r="N15" s="580"/>
      <c r="O15" s="580"/>
      <c r="P15" s="580"/>
    </row>
    <row r="16" spans="1:17" ht="12.75" x14ac:dyDescent="0.2">
      <c r="A16" s="143" t="s">
        <v>272</v>
      </c>
      <c r="B16" s="580">
        <v>92</v>
      </c>
      <c r="C16" s="580">
        <v>62</v>
      </c>
      <c r="D16" s="580">
        <v>30</v>
      </c>
      <c r="E16" s="580"/>
      <c r="F16" s="580">
        <v>92</v>
      </c>
      <c r="G16" s="580">
        <v>62</v>
      </c>
      <c r="H16" s="580">
        <v>30</v>
      </c>
      <c r="I16" s="580"/>
      <c r="J16" s="580"/>
      <c r="K16" s="580"/>
      <c r="L16" s="580"/>
      <c r="M16" s="580"/>
      <c r="N16" s="580"/>
      <c r="O16" s="580"/>
      <c r="P16" s="580"/>
    </row>
    <row r="17" spans="1:16" ht="12.75" x14ac:dyDescent="0.2">
      <c r="A17" s="143" t="s">
        <v>116</v>
      </c>
      <c r="B17" s="580">
        <v>3559</v>
      </c>
      <c r="C17" s="580">
        <v>949</v>
      </c>
      <c r="D17" s="580">
        <v>2610</v>
      </c>
      <c r="E17" s="580"/>
      <c r="F17" s="580">
        <v>1737</v>
      </c>
      <c r="G17" s="580">
        <v>452</v>
      </c>
      <c r="H17" s="580">
        <v>1285</v>
      </c>
      <c r="I17" s="580"/>
      <c r="J17" s="580">
        <v>1055</v>
      </c>
      <c r="K17" s="580">
        <v>298</v>
      </c>
      <c r="L17" s="580">
        <v>757</v>
      </c>
      <c r="M17" s="580"/>
      <c r="N17" s="580">
        <v>767</v>
      </c>
      <c r="O17" s="580">
        <v>199</v>
      </c>
      <c r="P17" s="580">
        <v>568</v>
      </c>
    </row>
    <row r="18" spans="1:16" s="71" customFormat="1" ht="12.75" x14ac:dyDescent="0.2">
      <c r="A18" s="143" t="s">
        <v>117</v>
      </c>
      <c r="B18" s="580">
        <v>212</v>
      </c>
      <c r="C18" s="580">
        <v>58</v>
      </c>
      <c r="D18" s="580">
        <v>154</v>
      </c>
      <c r="E18" s="580"/>
      <c r="F18" s="580">
        <v>153</v>
      </c>
      <c r="G18" s="580">
        <v>43</v>
      </c>
      <c r="H18" s="580">
        <v>110</v>
      </c>
      <c r="I18" s="580"/>
      <c r="J18" s="580">
        <v>19</v>
      </c>
      <c r="K18" s="580">
        <v>5</v>
      </c>
      <c r="L18" s="580">
        <v>14</v>
      </c>
      <c r="M18" s="580"/>
      <c r="N18" s="580">
        <v>40</v>
      </c>
      <c r="O18" s="580">
        <v>10</v>
      </c>
      <c r="P18" s="580">
        <v>30</v>
      </c>
    </row>
    <row r="19" spans="1:16" s="71" customFormat="1" ht="12.75" x14ac:dyDescent="0.2">
      <c r="A19" s="143" t="s">
        <v>119</v>
      </c>
      <c r="B19" s="580">
        <v>733</v>
      </c>
      <c r="C19" s="580">
        <v>211</v>
      </c>
      <c r="D19" s="580">
        <v>522</v>
      </c>
      <c r="E19" s="580"/>
      <c r="F19" s="580">
        <v>375</v>
      </c>
      <c r="G19" s="580">
        <v>112</v>
      </c>
      <c r="H19" s="580">
        <v>263</v>
      </c>
      <c r="I19" s="580"/>
      <c r="J19" s="580">
        <v>196</v>
      </c>
      <c r="K19" s="580">
        <v>57</v>
      </c>
      <c r="L19" s="580">
        <v>139</v>
      </c>
      <c r="M19" s="580"/>
      <c r="N19" s="580">
        <v>162</v>
      </c>
      <c r="O19" s="580">
        <v>42</v>
      </c>
      <c r="P19" s="580">
        <v>120</v>
      </c>
    </row>
    <row r="20" spans="1:16" s="71" customFormat="1" ht="12.75" x14ac:dyDescent="0.2">
      <c r="A20" s="143" t="s">
        <v>273</v>
      </c>
      <c r="B20" s="580">
        <v>350</v>
      </c>
      <c r="C20" s="580">
        <v>201</v>
      </c>
      <c r="D20" s="580">
        <v>149</v>
      </c>
      <c r="E20" s="580"/>
      <c r="F20" s="580">
        <v>350</v>
      </c>
      <c r="G20" s="580">
        <v>201</v>
      </c>
      <c r="H20" s="580">
        <v>149</v>
      </c>
      <c r="I20" s="580"/>
      <c r="J20" s="580"/>
      <c r="K20" s="580"/>
      <c r="L20" s="580"/>
      <c r="M20" s="580"/>
      <c r="N20" s="580"/>
      <c r="O20" s="580"/>
      <c r="P20" s="580"/>
    </row>
    <row r="21" spans="1:16" s="71" customFormat="1" ht="12.75" x14ac:dyDescent="0.2">
      <c r="A21" s="143" t="s">
        <v>274</v>
      </c>
      <c r="B21" s="580">
        <v>73</v>
      </c>
      <c r="C21" s="580">
        <v>39</v>
      </c>
      <c r="D21" s="580">
        <v>34</v>
      </c>
      <c r="E21" s="580"/>
      <c r="F21" s="580">
        <v>73</v>
      </c>
      <c r="G21" s="580">
        <v>39</v>
      </c>
      <c r="H21" s="580">
        <v>34</v>
      </c>
      <c r="I21" s="580"/>
      <c r="J21" s="580"/>
      <c r="K21" s="580"/>
      <c r="L21" s="580"/>
      <c r="M21" s="580"/>
      <c r="N21" s="580"/>
      <c r="O21" s="580"/>
      <c r="P21" s="580"/>
    </row>
    <row r="22" spans="1:16" s="71" customFormat="1" ht="12.75" x14ac:dyDescent="0.2">
      <c r="A22" s="143" t="s">
        <v>121</v>
      </c>
      <c r="B22" s="580">
        <v>1590</v>
      </c>
      <c r="C22" s="580">
        <v>378</v>
      </c>
      <c r="D22" s="580">
        <v>1212</v>
      </c>
      <c r="E22" s="580"/>
      <c r="F22" s="580">
        <v>600</v>
      </c>
      <c r="G22" s="580">
        <v>139</v>
      </c>
      <c r="H22" s="580">
        <v>461</v>
      </c>
      <c r="I22" s="580"/>
      <c r="J22" s="580">
        <v>516</v>
      </c>
      <c r="K22" s="580">
        <v>123</v>
      </c>
      <c r="L22" s="580">
        <v>393</v>
      </c>
      <c r="M22" s="580"/>
      <c r="N22" s="580">
        <v>474</v>
      </c>
      <c r="O22" s="580">
        <v>116</v>
      </c>
      <c r="P22" s="580">
        <v>358</v>
      </c>
    </row>
    <row r="23" spans="1:16" s="71" customFormat="1" ht="12.75" x14ac:dyDescent="0.2">
      <c r="A23" s="143" t="s">
        <v>122</v>
      </c>
      <c r="B23" s="580">
        <v>104</v>
      </c>
      <c r="C23" s="580">
        <v>24</v>
      </c>
      <c r="D23" s="580">
        <v>80</v>
      </c>
      <c r="E23" s="580"/>
      <c r="F23" s="580">
        <v>67</v>
      </c>
      <c r="G23" s="580">
        <v>16</v>
      </c>
      <c r="H23" s="580">
        <v>51</v>
      </c>
      <c r="I23" s="580"/>
      <c r="J23" s="580">
        <v>20</v>
      </c>
      <c r="K23" s="580">
        <v>6</v>
      </c>
      <c r="L23" s="580">
        <v>14</v>
      </c>
      <c r="M23" s="580"/>
      <c r="N23" s="580">
        <v>17</v>
      </c>
      <c r="O23" s="580">
        <v>2</v>
      </c>
      <c r="P23" s="580">
        <v>15</v>
      </c>
    </row>
    <row r="24" spans="1:16" s="71" customFormat="1" ht="12.75" x14ac:dyDescent="0.2">
      <c r="A24" s="143" t="s">
        <v>124</v>
      </c>
      <c r="B24" s="580">
        <v>332</v>
      </c>
      <c r="C24" s="580">
        <v>200</v>
      </c>
      <c r="D24" s="580">
        <v>132</v>
      </c>
      <c r="E24" s="580"/>
      <c r="F24" s="580">
        <v>216</v>
      </c>
      <c r="G24" s="580">
        <v>141</v>
      </c>
      <c r="H24" s="580">
        <v>75</v>
      </c>
      <c r="I24" s="580"/>
      <c r="J24" s="580">
        <v>73</v>
      </c>
      <c r="K24" s="580">
        <v>37</v>
      </c>
      <c r="L24" s="580">
        <v>36</v>
      </c>
      <c r="M24" s="580"/>
      <c r="N24" s="580">
        <v>43</v>
      </c>
      <c r="O24" s="580">
        <v>22</v>
      </c>
      <c r="P24" s="580">
        <v>21</v>
      </c>
    </row>
    <row r="25" spans="1:16" s="71" customFormat="1" ht="12.75" x14ac:dyDescent="0.2">
      <c r="A25" s="143" t="s">
        <v>125</v>
      </c>
      <c r="B25" s="580">
        <v>869</v>
      </c>
      <c r="C25" s="580">
        <v>502</v>
      </c>
      <c r="D25" s="580">
        <v>367</v>
      </c>
      <c r="E25" s="580"/>
      <c r="F25" s="580">
        <v>66</v>
      </c>
      <c r="G25" s="580">
        <v>47</v>
      </c>
      <c r="H25" s="580">
        <v>19</v>
      </c>
      <c r="I25" s="580"/>
      <c r="J25" s="580">
        <v>521</v>
      </c>
      <c r="K25" s="580">
        <v>289</v>
      </c>
      <c r="L25" s="580">
        <v>232</v>
      </c>
      <c r="M25" s="580"/>
      <c r="N25" s="580">
        <v>282</v>
      </c>
      <c r="O25" s="580">
        <v>166</v>
      </c>
      <c r="P25" s="580">
        <v>116</v>
      </c>
    </row>
    <row r="26" spans="1:16" s="71" customFormat="1" ht="12.75" x14ac:dyDescent="0.2">
      <c r="A26" s="143" t="s">
        <v>126</v>
      </c>
      <c r="B26" s="580">
        <v>14</v>
      </c>
      <c r="C26" s="580">
        <v>5</v>
      </c>
      <c r="D26" s="580">
        <v>9</v>
      </c>
      <c r="E26" s="580"/>
      <c r="F26" s="580"/>
      <c r="G26" s="580"/>
      <c r="H26" s="580"/>
      <c r="I26" s="580"/>
      <c r="J26" s="580">
        <v>3</v>
      </c>
      <c r="K26" s="580"/>
      <c r="L26" s="580">
        <v>3</v>
      </c>
      <c r="M26" s="580"/>
      <c r="N26" s="580">
        <v>11</v>
      </c>
      <c r="O26" s="580">
        <v>5</v>
      </c>
      <c r="P26" s="580">
        <v>6</v>
      </c>
    </row>
    <row r="27" spans="1:16" s="71" customFormat="1" ht="12.75" x14ac:dyDescent="0.2">
      <c r="A27" s="143" t="s">
        <v>123</v>
      </c>
      <c r="B27" s="580">
        <v>1834</v>
      </c>
      <c r="C27" s="580">
        <v>806</v>
      </c>
      <c r="D27" s="580">
        <v>1028</v>
      </c>
      <c r="E27" s="580"/>
      <c r="F27" s="580">
        <v>1127</v>
      </c>
      <c r="G27" s="580">
        <v>485</v>
      </c>
      <c r="H27" s="580">
        <v>642</v>
      </c>
      <c r="I27" s="580"/>
      <c r="J27" s="580">
        <v>373</v>
      </c>
      <c r="K27" s="580">
        <v>170</v>
      </c>
      <c r="L27" s="580">
        <v>203</v>
      </c>
      <c r="M27" s="580"/>
      <c r="N27" s="580">
        <v>334</v>
      </c>
      <c r="O27" s="580">
        <v>151</v>
      </c>
      <c r="P27" s="580">
        <v>183</v>
      </c>
    </row>
    <row r="28" spans="1:16" s="71" customFormat="1" ht="12.75" x14ac:dyDescent="0.2">
      <c r="A28" s="143" t="s">
        <v>127</v>
      </c>
      <c r="B28" s="580">
        <v>600</v>
      </c>
      <c r="C28" s="580">
        <v>141</v>
      </c>
      <c r="D28" s="580">
        <v>459</v>
      </c>
      <c r="E28" s="580"/>
      <c r="F28" s="580">
        <v>287</v>
      </c>
      <c r="G28" s="580">
        <v>61</v>
      </c>
      <c r="H28" s="580">
        <v>226</v>
      </c>
      <c r="I28" s="580"/>
      <c r="J28" s="580">
        <v>157</v>
      </c>
      <c r="K28" s="580">
        <v>36</v>
      </c>
      <c r="L28" s="580">
        <v>121</v>
      </c>
      <c r="M28" s="580"/>
      <c r="N28" s="580">
        <v>156</v>
      </c>
      <c r="O28" s="580">
        <v>44</v>
      </c>
      <c r="P28" s="580">
        <v>112</v>
      </c>
    </row>
    <row r="29" spans="1:16" s="71" customFormat="1" ht="12.75" x14ac:dyDescent="0.2">
      <c r="A29" s="143" t="s">
        <v>128</v>
      </c>
      <c r="B29" s="580">
        <v>3509</v>
      </c>
      <c r="C29" s="580">
        <v>332</v>
      </c>
      <c r="D29" s="580">
        <v>3177</v>
      </c>
      <c r="E29" s="580"/>
      <c r="F29" s="580">
        <v>1611</v>
      </c>
      <c r="G29" s="580">
        <v>168</v>
      </c>
      <c r="H29" s="580">
        <v>1443</v>
      </c>
      <c r="I29" s="580"/>
      <c r="J29" s="580">
        <v>1056</v>
      </c>
      <c r="K29" s="580">
        <v>98</v>
      </c>
      <c r="L29" s="580">
        <v>958</v>
      </c>
      <c r="M29" s="580"/>
      <c r="N29" s="580">
        <v>842</v>
      </c>
      <c r="O29" s="580">
        <v>66</v>
      </c>
      <c r="P29" s="580">
        <v>776</v>
      </c>
    </row>
    <row r="30" spans="1:16" s="71" customFormat="1" ht="12.75" x14ac:dyDescent="0.2">
      <c r="A30" s="143" t="s">
        <v>132</v>
      </c>
      <c r="B30" s="580">
        <v>50</v>
      </c>
      <c r="C30" s="580">
        <v>23</v>
      </c>
      <c r="D30" s="580">
        <v>27</v>
      </c>
      <c r="E30" s="580"/>
      <c r="F30" s="580"/>
      <c r="G30" s="580"/>
      <c r="H30" s="580"/>
      <c r="I30" s="580"/>
      <c r="J30" s="580">
        <v>39</v>
      </c>
      <c r="K30" s="580">
        <v>21</v>
      </c>
      <c r="L30" s="580">
        <v>18</v>
      </c>
      <c r="M30" s="580"/>
      <c r="N30" s="580">
        <v>11</v>
      </c>
      <c r="O30" s="580">
        <v>2</v>
      </c>
      <c r="P30" s="580">
        <v>9</v>
      </c>
    </row>
    <row r="31" spans="1:16" s="71" customFormat="1" ht="12.75" x14ac:dyDescent="0.2">
      <c r="A31" s="143" t="s">
        <v>130</v>
      </c>
      <c r="B31" s="580">
        <v>1100</v>
      </c>
      <c r="C31" s="580">
        <v>372</v>
      </c>
      <c r="D31" s="580">
        <v>728</v>
      </c>
      <c r="E31" s="580"/>
      <c r="F31" s="580">
        <v>543</v>
      </c>
      <c r="G31" s="580">
        <v>172</v>
      </c>
      <c r="H31" s="580">
        <v>371</v>
      </c>
      <c r="I31" s="580"/>
      <c r="J31" s="580">
        <v>337</v>
      </c>
      <c r="K31" s="580">
        <v>128</v>
      </c>
      <c r="L31" s="580">
        <v>209</v>
      </c>
      <c r="M31" s="580"/>
      <c r="N31" s="580">
        <v>220</v>
      </c>
      <c r="O31" s="580">
        <v>72</v>
      </c>
      <c r="P31" s="580">
        <v>148</v>
      </c>
    </row>
    <row r="32" spans="1:16" s="71" customFormat="1" ht="13.5" thickBot="1" x14ac:dyDescent="0.25">
      <c r="A32" s="143" t="s">
        <v>131</v>
      </c>
      <c r="B32" s="580">
        <v>493</v>
      </c>
      <c r="C32" s="580">
        <v>160</v>
      </c>
      <c r="D32" s="580">
        <v>333</v>
      </c>
      <c r="E32" s="580"/>
      <c r="F32" s="580">
        <v>161</v>
      </c>
      <c r="G32" s="580">
        <v>59</v>
      </c>
      <c r="H32" s="580">
        <v>102</v>
      </c>
      <c r="I32" s="580"/>
      <c r="J32" s="580">
        <v>240</v>
      </c>
      <c r="K32" s="580">
        <v>71</v>
      </c>
      <c r="L32" s="580">
        <v>169</v>
      </c>
      <c r="M32" s="580"/>
      <c r="N32" s="580">
        <v>92</v>
      </c>
      <c r="O32" s="580">
        <v>30</v>
      </c>
      <c r="P32" s="580">
        <v>62</v>
      </c>
    </row>
    <row r="33" spans="1:16" ht="15" customHeight="1" x14ac:dyDescent="0.2">
      <c r="A33" s="247"/>
      <c r="B33" s="597"/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  <c r="P33" s="598" t="s">
        <v>973</v>
      </c>
    </row>
    <row r="34" spans="1:16" x14ac:dyDescent="0.2">
      <c r="F34" s="575"/>
      <c r="J34" s="575"/>
      <c r="N34" s="575"/>
    </row>
    <row r="35" spans="1:16" x14ac:dyDescent="0.2">
      <c r="F35" s="575"/>
      <c r="J35" s="575"/>
      <c r="N35" s="575"/>
    </row>
    <row r="36" spans="1:16" x14ac:dyDescent="0.2">
      <c r="F36" s="575"/>
      <c r="J36" s="575"/>
      <c r="N36" s="575"/>
    </row>
    <row r="37" spans="1:16" x14ac:dyDescent="0.2">
      <c r="F37" s="575"/>
      <c r="J37" s="575"/>
      <c r="N37" s="575"/>
    </row>
    <row r="38" spans="1:16" x14ac:dyDescent="0.2">
      <c r="A38" s="72"/>
      <c r="F38" s="575"/>
      <c r="J38" s="575"/>
      <c r="N38" s="575"/>
    </row>
    <row r="39" spans="1:16" x14ac:dyDescent="0.2">
      <c r="A39" s="72"/>
      <c r="F39" s="575"/>
      <c r="J39" s="575"/>
      <c r="N39" s="575"/>
    </row>
  </sheetData>
  <mergeCells count="10"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hyperlinks>
    <hyperlink ref="Q2" location="Contenido!A1" display="Contenido"/>
  </hyperlinks>
  <printOptions horizontalCentered="1"/>
  <pageMargins left="0.59055118110236227" right="0.59055118110236227" top="0" bottom="0" header="0.31496062992125984" footer="0.31496062992125984"/>
  <pageSetup scale="8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B37"/>
  <sheetViews>
    <sheetView showGridLines="0" zoomScaleNormal="100" zoomScaleSheetLayoutView="100" workbookViewId="0">
      <selection activeCell="A12" sqref="A12"/>
    </sheetView>
  </sheetViews>
  <sheetFormatPr baseColWidth="10" defaultColWidth="10.125" defaultRowHeight="12" x14ac:dyDescent="0.2"/>
  <cols>
    <col min="1" max="1" width="59.25" style="73" customWidth="1"/>
    <col min="2" max="4" width="6.5" style="575" customWidth="1"/>
    <col min="5" max="5" width="1.75" style="575" customWidth="1"/>
    <col min="6" max="6" width="6.5" style="587" customWidth="1"/>
    <col min="7" max="8" width="6.5" style="575" customWidth="1"/>
    <col min="9" max="9" width="1.75" style="575" customWidth="1"/>
    <col min="10" max="10" width="6.5" style="587" customWidth="1"/>
    <col min="11" max="12" width="6.5" style="575" customWidth="1"/>
    <col min="13" max="13" width="1.75" style="575" customWidth="1"/>
    <col min="14" max="14" width="6.5" style="587" customWidth="1"/>
    <col min="15" max="16" width="6.5" style="575" customWidth="1"/>
    <col min="17" max="16384" width="10.125" style="72"/>
  </cols>
  <sheetData>
    <row r="1" spans="1:28" ht="12.75" x14ac:dyDescent="0.2">
      <c r="A1" s="588" t="s">
        <v>980</v>
      </c>
      <c r="B1" s="589"/>
      <c r="C1" s="589"/>
      <c r="D1" s="589"/>
      <c r="E1" s="589"/>
      <c r="F1" s="590"/>
      <c r="G1" s="589"/>
      <c r="H1" s="589"/>
      <c r="I1" s="589"/>
      <c r="J1" s="590"/>
      <c r="K1" s="589"/>
      <c r="L1" s="589"/>
      <c r="M1" s="589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</row>
    <row r="2" spans="1:28" ht="15" x14ac:dyDescent="0.25">
      <c r="A2" s="819"/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353" t="s">
        <v>612</v>
      </c>
    </row>
    <row r="3" spans="1:28" s="594" customFormat="1" ht="16.5" customHeight="1" x14ac:dyDescent="0.25">
      <c r="A3" s="800" t="s">
        <v>975</v>
      </c>
      <c r="B3" s="795" t="s">
        <v>0</v>
      </c>
      <c r="C3" s="795"/>
      <c r="D3" s="795"/>
      <c r="E3" s="511"/>
      <c r="F3" s="795" t="s">
        <v>81</v>
      </c>
      <c r="G3" s="795"/>
      <c r="H3" s="795"/>
      <c r="I3" s="511"/>
      <c r="J3" s="795" t="s">
        <v>82</v>
      </c>
      <c r="K3" s="795"/>
      <c r="L3" s="795"/>
      <c r="M3" s="511"/>
      <c r="N3" s="795" t="s">
        <v>109</v>
      </c>
      <c r="O3" s="795"/>
      <c r="P3" s="795"/>
    </row>
    <row r="4" spans="1:28" s="594" customFormat="1" ht="29.25" customHeight="1" x14ac:dyDescent="0.25">
      <c r="A4" s="800"/>
      <c r="B4" s="513" t="s">
        <v>0</v>
      </c>
      <c r="C4" s="513" t="s">
        <v>15</v>
      </c>
      <c r="D4" s="513" t="s">
        <v>16</v>
      </c>
      <c r="E4" s="514"/>
      <c r="F4" s="513" t="s">
        <v>0</v>
      </c>
      <c r="G4" s="513" t="s">
        <v>15</v>
      </c>
      <c r="H4" s="513" t="s">
        <v>16</v>
      </c>
      <c r="I4" s="513"/>
      <c r="J4" s="513" t="s">
        <v>0</v>
      </c>
      <c r="K4" s="513" t="s">
        <v>15</v>
      </c>
      <c r="L4" s="513" t="s">
        <v>16</v>
      </c>
      <c r="M4" s="514"/>
      <c r="N4" s="513" t="s">
        <v>0</v>
      </c>
      <c r="O4" s="513" t="s">
        <v>15</v>
      </c>
      <c r="P4" s="513" t="s">
        <v>16</v>
      </c>
    </row>
    <row r="5" spans="1:28" ht="4.5" customHeight="1" x14ac:dyDescent="0.2">
      <c r="A5" s="96"/>
      <c r="B5" s="576"/>
      <c r="C5" s="577"/>
      <c r="D5" s="577"/>
      <c r="E5" s="578"/>
      <c r="F5" s="576"/>
      <c r="G5" s="577"/>
      <c r="H5" s="577"/>
      <c r="I5" s="578"/>
      <c r="J5" s="576"/>
      <c r="K5" s="577"/>
      <c r="L5" s="577"/>
      <c r="M5" s="578"/>
      <c r="N5" s="576"/>
      <c r="O5" s="577"/>
      <c r="P5" s="577"/>
    </row>
    <row r="6" spans="1:28" s="71" customFormat="1" ht="12.75" x14ac:dyDescent="0.2">
      <c r="A6" s="69" t="s">
        <v>133</v>
      </c>
      <c r="B6" s="579">
        <v>3877</v>
      </c>
      <c r="C6" s="579">
        <v>2278</v>
      </c>
      <c r="D6" s="579">
        <v>1599</v>
      </c>
      <c r="E6" s="579"/>
      <c r="F6" s="579">
        <v>2086</v>
      </c>
      <c r="G6" s="579">
        <v>1193</v>
      </c>
      <c r="H6" s="579">
        <v>893</v>
      </c>
      <c r="I6" s="579"/>
      <c r="J6" s="579">
        <v>969</v>
      </c>
      <c r="K6" s="579">
        <v>581</v>
      </c>
      <c r="L6" s="579">
        <v>388</v>
      </c>
      <c r="M6" s="579"/>
      <c r="N6" s="579">
        <v>822</v>
      </c>
      <c r="O6" s="579">
        <v>504</v>
      </c>
      <c r="P6" s="579">
        <v>318</v>
      </c>
    </row>
    <row r="7" spans="1:28" s="71" customFormat="1" ht="12.75" x14ac:dyDescent="0.2">
      <c r="A7" s="143" t="s">
        <v>134</v>
      </c>
      <c r="B7" s="580">
        <v>449</v>
      </c>
      <c r="C7" s="580">
        <v>144</v>
      </c>
      <c r="D7" s="580">
        <v>305</v>
      </c>
      <c r="E7" s="580"/>
      <c r="F7" s="580">
        <v>250</v>
      </c>
      <c r="G7" s="580">
        <v>72</v>
      </c>
      <c r="H7" s="580">
        <v>178</v>
      </c>
      <c r="I7" s="580"/>
      <c r="J7" s="580">
        <v>104</v>
      </c>
      <c r="K7" s="580">
        <v>41</v>
      </c>
      <c r="L7" s="580">
        <v>63</v>
      </c>
      <c r="M7" s="580"/>
      <c r="N7" s="580">
        <v>95</v>
      </c>
      <c r="O7" s="580">
        <v>31</v>
      </c>
      <c r="P7" s="580">
        <v>64</v>
      </c>
    </row>
    <row r="8" spans="1:28" s="71" customFormat="1" ht="12.75" x14ac:dyDescent="0.2">
      <c r="A8" s="143" t="s">
        <v>135</v>
      </c>
      <c r="B8" s="580">
        <v>246</v>
      </c>
      <c r="C8" s="580">
        <v>216</v>
      </c>
      <c r="D8" s="580">
        <v>30</v>
      </c>
      <c r="E8" s="580"/>
      <c r="F8" s="580">
        <v>53</v>
      </c>
      <c r="G8" s="580">
        <v>45</v>
      </c>
      <c r="H8" s="580">
        <v>8</v>
      </c>
      <c r="I8" s="580"/>
      <c r="J8" s="580">
        <v>117</v>
      </c>
      <c r="K8" s="580">
        <v>101</v>
      </c>
      <c r="L8" s="580">
        <v>16</v>
      </c>
      <c r="M8" s="580"/>
      <c r="N8" s="580">
        <v>76</v>
      </c>
      <c r="O8" s="580">
        <v>70</v>
      </c>
      <c r="P8" s="580">
        <v>6</v>
      </c>
    </row>
    <row r="9" spans="1:28" s="71" customFormat="1" ht="12.75" x14ac:dyDescent="0.2">
      <c r="A9" s="143" t="s">
        <v>137</v>
      </c>
      <c r="B9" s="580">
        <v>101</v>
      </c>
      <c r="C9" s="580">
        <v>52</v>
      </c>
      <c r="D9" s="580">
        <v>49</v>
      </c>
      <c r="E9" s="580"/>
      <c r="F9" s="580">
        <v>67</v>
      </c>
      <c r="G9" s="580">
        <v>37</v>
      </c>
      <c r="H9" s="580">
        <v>30</v>
      </c>
      <c r="I9" s="580"/>
      <c r="J9" s="580">
        <v>19</v>
      </c>
      <c r="K9" s="580">
        <v>4</v>
      </c>
      <c r="L9" s="580">
        <v>15</v>
      </c>
      <c r="M9" s="580"/>
      <c r="N9" s="580">
        <v>15</v>
      </c>
      <c r="O9" s="580">
        <v>11</v>
      </c>
      <c r="P9" s="580">
        <v>4</v>
      </c>
    </row>
    <row r="10" spans="1:28" s="71" customFormat="1" ht="12.75" x14ac:dyDescent="0.2">
      <c r="A10" s="143" t="s">
        <v>138</v>
      </c>
      <c r="B10" s="580">
        <v>121</v>
      </c>
      <c r="C10" s="580">
        <v>64</v>
      </c>
      <c r="D10" s="580">
        <v>57</v>
      </c>
      <c r="E10" s="580"/>
      <c r="F10" s="580">
        <v>59</v>
      </c>
      <c r="G10" s="580">
        <v>34</v>
      </c>
      <c r="H10" s="580">
        <v>25</v>
      </c>
      <c r="I10" s="580"/>
      <c r="J10" s="580">
        <v>25</v>
      </c>
      <c r="K10" s="580">
        <v>14</v>
      </c>
      <c r="L10" s="580">
        <v>11</v>
      </c>
      <c r="M10" s="580"/>
      <c r="N10" s="580">
        <v>37</v>
      </c>
      <c r="O10" s="580">
        <v>16</v>
      </c>
      <c r="P10" s="580">
        <v>21</v>
      </c>
    </row>
    <row r="11" spans="1:28" s="71" customFormat="1" ht="12.75" x14ac:dyDescent="0.2">
      <c r="A11" s="143" t="s">
        <v>139</v>
      </c>
      <c r="B11" s="580">
        <v>30</v>
      </c>
      <c r="C11" s="580">
        <v>15</v>
      </c>
      <c r="D11" s="580">
        <v>15</v>
      </c>
      <c r="E11" s="580"/>
      <c r="F11" s="580">
        <v>20</v>
      </c>
      <c r="G11" s="580">
        <v>12</v>
      </c>
      <c r="H11" s="580">
        <v>8</v>
      </c>
      <c r="I11" s="580"/>
      <c r="J11" s="580">
        <v>10</v>
      </c>
      <c r="K11" s="580">
        <v>3</v>
      </c>
      <c r="L11" s="580">
        <v>7</v>
      </c>
      <c r="M11" s="580"/>
      <c r="N11" s="580"/>
      <c r="O11" s="580"/>
      <c r="P11" s="580"/>
    </row>
    <row r="12" spans="1:28" s="71" customFormat="1" ht="12.75" x14ac:dyDescent="0.2">
      <c r="A12" s="143" t="s">
        <v>140</v>
      </c>
      <c r="B12" s="580">
        <v>127</v>
      </c>
      <c r="C12" s="580">
        <v>61</v>
      </c>
      <c r="D12" s="580">
        <v>66</v>
      </c>
      <c r="E12" s="580"/>
      <c r="F12" s="580">
        <v>104</v>
      </c>
      <c r="G12" s="580">
        <v>50</v>
      </c>
      <c r="H12" s="580">
        <v>54</v>
      </c>
      <c r="I12" s="580"/>
      <c r="J12" s="580">
        <v>13</v>
      </c>
      <c r="K12" s="580">
        <v>6</v>
      </c>
      <c r="L12" s="580">
        <v>7</v>
      </c>
      <c r="M12" s="580"/>
      <c r="N12" s="580">
        <v>10</v>
      </c>
      <c r="O12" s="580">
        <v>5</v>
      </c>
      <c r="P12" s="580">
        <v>5</v>
      </c>
    </row>
    <row r="13" spans="1:28" s="71" customFormat="1" ht="12.75" x14ac:dyDescent="0.2">
      <c r="A13" s="143" t="s">
        <v>141</v>
      </c>
      <c r="B13" s="580">
        <v>288</v>
      </c>
      <c r="C13" s="580">
        <v>95</v>
      </c>
      <c r="D13" s="580">
        <v>193</v>
      </c>
      <c r="E13" s="580"/>
      <c r="F13" s="580">
        <v>185</v>
      </c>
      <c r="G13" s="580">
        <v>61</v>
      </c>
      <c r="H13" s="580">
        <v>124</v>
      </c>
      <c r="I13" s="580"/>
      <c r="J13" s="580">
        <v>28</v>
      </c>
      <c r="K13" s="580">
        <v>5</v>
      </c>
      <c r="L13" s="580">
        <v>23</v>
      </c>
      <c r="M13" s="580"/>
      <c r="N13" s="580">
        <v>75</v>
      </c>
      <c r="O13" s="580">
        <v>29</v>
      </c>
      <c r="P13" s="580">
        <v>46</v>
      </c>
    </row>
    <row r="14" spans="1:28" s="71" customFormat="1" ht="12.75" x14ac:dyDescent="0.2">
      <c r="A14" s="143" t="s">
        <v>142</v>
      </c>
      <c r="B14" s="580">
        <v>296</v>
      </c>
      <c r="C14" s="580">
        <v>17</v>
      </c>
      <c r="D14" s="580">
        <v>279</v>
      </c>
      <c r="E14" s="580"/>
      <c r="F14" s="580">
        <v>157</v>
      </c>
      <c r="G14" s="580">
        <v>8</v>
      </c>
      <c r="H14" s="580">
        <v>149</v>
      </c>
      <c r="I14" s="580"/>
      <c r="J14" s="580">
        <v>97</v>
      </c>
      <c r="K14" s="580">
        <v>5</v>
      </c>
      <c r="L14" s="580">
        <v>92</v>
      </c>
      <c r="M14" s="580"/>
      <c r="N14" s="580">
        <v>42</v>
      </c>
      <c r="O14" s="580">
        <v>4</v>
      </c>
      <c r="P14" s="580">
        <v>38</v>
      </c>
    </row>
    <row r="15" spans="1:28" s="71" customFormat="1" ht="12.75" x14ac:dyDescent="0.2">
      <c r="A15" s="143" t="s">
        <v>276</v>
      </c>
      <c r="B15" s="580">
        <v>15</v>
      </c>
      <c r="C15" s="580">
        <v>13</v>
      </c>
      <c r="D15" s="580">
        <v>2</v>
      </c>
      <c r="E15" s="580"/>
      <c r="F15" s="580">
        <v>15</v>
      </c>
      <c r="G15" s="580">
        <v>13</v>
      </c>
      <c r="H15" s="580">
        <v>2</v>
      </c>
      <c r="I15" s="580"/>
      <c r="J15" s="580"/>
      <c r="K15" s="580"/>
      <c r="L15" s="580"/>
      <c r="M15" s="580"/>
      <c r="N15" s="580"/>
      <c r="O15" s="580"/>
      <c r="P15" s="580"/>
    </row>
    <row r="16" spans="1:28" s="71" customFormat="1" ht="12.75" x14ac:dyDescent="0.2">
      <c r="A16" s="143" t="s">
        <v>143</v>
      </c>
      <c r="B16" s="580">
        <v>202</v>
      </c>
      <c r="C16" s="580">
        <v>183</v>
      </c>
      <c r="D16" s="580">
        <v>19</v>
      </c>
      <c r="E16" s="580"/>
      <c r="F16" s="580">
        <v>99</v>
      </c>
      <c r="G16" s="580">
        <v>90</v>
      </c>
      <c r="H16" s="580">
        <v>9</v>
      </c>
      <c r="I16" s="580"/>
      <c r="J16" s="580">
        <v>49</v>
      </c>
      <c r="K16" s="580">
        <v>45</v>
      </c>
      <c r="L16" s="580">
        <v>4</v>
      </c>
      <c r="M16" s="580"/>
      <c r="N16" s="580">
        <v>54</v>
      </c>
      <c r="O16" s="580">
        <v>48</v>
      </c>
      <c r="P16" s="580">
        <v>6</v>
      </c>
    </row>
    <row r="17" spans="1:16" s="71" customFormat="1" ht="12.75" x14ac:dyDescent="0.2">
      <c r="A17" s="143" t="s">
        <v>144</v>
      </c>
      <c r="B17" s="580">
        <v>17</v>
      </c>
      <c r="C17" s="580">
        <v>12</v>
      </c>
      <c r="D17" s="580">
        <v>5</v>
      </c>
      <c r="E17" s="580"/>
      <c r="F17" s="580">
        <v>17</v>
      </c>
      <c r="G17" s="580">
        <v>12</v>
      </c>
      <c r="H17" s="580">
        <v>5</v>
      </c>
      <c r="I17" s="580"/>
      <c r="J17" s="580"/>
      <c r="K17" s="580"/>
      <c r="L17" s="580"/>
      <c r="M17" s="580"/>
      <c r="N17" s="580"/>
      <c r="O17" s="580"/>
      <c r="P17" s="580"/>
    </row>
    <row r="18" spans="1:16" s="71" customFormat="1" ht="12.75" x14ac:dyDescent="0.2">
      <c r="A18" s="143" t="s">
        <v>145</v>
      </c>
      <c r="B18" s="580">
        <v>171</v>
      </c>
      <c r="C18" s="580">
        <v>119</v>
      </c>
      <c r="D18" s="580">
        <v>52</v>
      </c>
      <c r="E18" s="580"/>
      <c r="F18" s="580">
        <v>84</v>
      </c>
      <c r="G18" s="580">
        <v>57</v>
      </c>
      <c r="H18" s="580">
        <v>27</v>
      </c>
      <c r="I18" s="580"/>
      <c r="J18" s="580">
        <v>45</v>
      </c>
      <c r="K18" s="580">
        <v>32</v>
      </c>
      <c r="L18" s="580">
        <v>13</v>
      </c>
      <c r="M18" s="580"/>
      <c r="N18" s="580">
        <v>42</v>
      </c>
      <c r="O18" s="580">
        <v>30</v>
      </c>
      <c r="P18" s="580">
        <v>12</v>
      </c>
    </row>
    <row r="19" spans="1:16" s="71" customFormat="1" ht="12.75" x14ac:dyDescent="0.2">
      <c r="A19" s="143" t="s">
        <v>146</v>
      </c>
      <c r="B19" s="580">
        <v>475</v>
      </c>
      <c r="C19" s="580">
        <v>376</v>
      </c>
      <c r="D19" s="580">
        <v>99</v>
      </c>
      <c r="E19" s="580"/>
      <c r="F19" s="580">
        <v>267</v>
      </c>
      <c r="G19" s="580">
        <v>217</v>
      </c>
      <c r="H19" s="580">
        <v>50</v>
      </c>
      <c r="I19" s="580"/>
      <c r="J19" s="580">
        <v>102</v>
      </c>
      <c r="K19" s="580">
        <v>69</v>
      </c>
      <c r="L19" s="580">
        <v>33</v>
      </c>
      <c r="M19" s="580"/>
      <c r="N19" s="580">
        <v>106</v>
      </c>
      <c r="O19" s="580">
        <v>90</v>
      </c>
      <c r="P19" s="580">
        <v>16</v>
      </c>
    </row>
    <row r="20" spans="1:16" s="71" customFormat="1" ht="12.75" x14ac:dyDescent="0.2">
      <c r="A20" s="143" t="s">
        <v>147</v>
      </c>
      <c r="B20" s="580">
        <v>260</v>
      </c>
      <c r="C20" s="580">
        <v>217</v>
      </c>
      <c r="D20" s="580">
        <v>43</v>
      </c>
      <c r="E20" s="580"/>
      <c r="F20" s="580">
        <v>113</v>
      </c>
      <c r="G20" s="580">
        <v>90</v>
      </c>
      <c r="H20" s="580">
        <v>23</v>
      </c>
      <c r="I20" s="580"/>
      <c r="J20" s="580">
        <v>76</v>
      </c>
      <c r="K20" s="580">
        <v>66</v>
      </c>
      <c r="L20" s="580">
        <v>10</v>
      </c>
      <c r="M20" s="580"/>
      <c r="N20" s="580">
        <v>71</v>
      </c>
      <c r="O20" s="580">
        <v>61</v>
      </c>
      <c r="P20" s="580">
        <v>10</v>
      </c>
    </row>
    <row r="21" spans="1:16" s="71" customFormat="1" ht="12.75" x14ac:dyDescent="0.2">
      <c r="A21" s="143" t="s">
        <v>148</v>
      </c>
      <c r="B21" s="580">
        <v>100</v>
      </c>
      <c r="C21" s="580">
        <v>85</v>
      </c>
      <c r="D21" s="580">
        <v>15</v>
      </c>
      <c r="E21" s="580"/>
      <c r="F21" s="580">
        <v>43</v>
      </c>
      <c r="G21" s="580">
        <v>38</v>
      </c>
      <c r="H21" s="580">
        <v>5</v>
      </c>
      <c r="I21" s="580"/>
      <c r="J21" s="580">
        <v>36</v>
      </c>
      <c r="K21" s="580">
        <v>29</v>
      </c>
      <c r="L21" s="580">
        <v>7</v>
      </c>
      <c r="M21" s="580"/>
      <c r="N21" s="580">
        <v>21</v>
      </c>
      <c r="O21" s="580">
        <v>18</v>
      </c>
      <c r="P21" s="580">
        <v>3</v>
      </c>
    </row>
    <row r="22" spans="1:16" s="71" customFormat="1" ht="12.75" x14ac:dyDescent="0.2">
      <c r="A22" s="143" t="s">
        <v>150</v>
      </c>
      <c r="B22" s="580">
        <v>46</v>
      </c>
      <c r="C22" s="580">
        <v>39</v>
      </c>
      <c r="D22" s="580">
        <v>7</v>
      </c>
      <c r="E22" s="580"/>
      <c r="F22" s="580">
        <v>23</v>
      </c>
      <c r="G22" s="580">
        <v>22</v>
      </c>
      <c r="H22" s="580">
        <v>1</v>
      </c>
      <c r="I22" s="580"/>
      <c r="J22" s="580">
        <v>18</v>
      </c>
      <c r="K22" s="580">
        <v>14</v>
      </c>
      <c r="L22" s="580">
        <v>4</v>
      </c>
      <c r="M22" s="580"/>
      <c r="N22" s="580">
        <v>5</v>
      </c>
      <c r="O22" s="580">
        <v>3</v>
      </c>
      <c r="P22" s="580">
        <v>2</v>
      </c>
    </row>
    <row r="23" spans="1:16" s="71" customFormat="1" ht="12.75" x14ac:dyDescent="0.2">
      <c r="A23" s="143" t="s">
        <v>149</v>
      </c>
      <c r="B23" s="580">
        <v>114</v>
      </c>
      <c r="C23" s="580">
        <v>88</v>
      </c>
      <c r="D23" s="580">
        <v>26</v>
      </c>
      <c r="E23" s="580"/>
      <c r="F23" s="580">
        <v>77</v>
      </c>
      <c r="G23" s="580">
        <v>61</v>
      </c>
      <c r="H23" s="580">
        <v>16</v>
      </c>
      <c r="I23" s="580"/>
      <c r="J23" s="580">
        <v>14</v>
      </c>
      <c r="K23" s="580">
        <v>8</v>
      </c>
      <c r="L23" s="580">
        <v>6</v>
      </c>
      <c r="M23" s="580"/>
      <c r="N23" s="580">
        <v>23</v>
      </c>
      <c r="O23" s="580">
        <v>19</v>
      </c>
      <c r="P23" s="580">
        <v>4</v>
      </c>
    </row>
    <row r="24" spans="1:16" s="71" customFormat="1" ht="12.75" x14ac:dyDescent="0.2">
      <c r="A24" s="143" t="s">
        <v>151</v>
      </c>
      <c r="B24" s="580">
        <v>398</v>
      </c>
      <c r="C24" s="580">
        <v>122</v>
      </c>
      <c r="D24" s="580">
        <v>276</v>
      </c>
      <c r="E24" s="580"/>
      <c r="F24" s="580">
        <v>195</v>
      </c>
      <c r="G24" s="580">
        <v>42</v>
      </c>
      <c r="H24" s="580">
        <v>153</v>
      </c>
      <c r="I24" s="580"/>
      <c r="J24" s="580">
        <v>114</v>
      </c>
      <c r="K24" s="580">
        <v>53</v>
      </c>
      <c r="L24" s="580">
        <v>61</v>
      </c>
      <c r="M24" s="580"/>
      <c r="N24" s="580">
        <v>89</v>
      </c>
      <c r="O24" s="580">
        <v>27</v>
      </c>
      <c r="P24" s="580">
        <v>62</v>
      </c>
    </row>
    <row r="25" spans="1:16" s="71" customFormat="1" ht="12.75" x14ac:dyDescent="0.2">
      <c r="A25" s="143" t="s">
        <v>152</v>
      </c>
      <c r="B25" s="580">
        <v>313</v>
      </c>
      <c r="C25" s="580">
        <v>265</v>
      </c>
      <c r="D25" s="580">
        <v>48</v>
      </c>
      <c r="E25" s="580"/>
      <c r="F25" s="580">
        <v>150</v>
      </c>
      <c r="G25" s="580">
        <v>137</v>
      </c>
      <c r="H25" s="580">
        <v>13</v>
      </c>
      <c r="I25" s="580"/>
      <c r="J25" s="580">
        <v>102</v>
      </c>
      <c r="K25" s="580">
        <v>86</v>
      </c>
      <c r="L25" s="580">
        <v>16</v>
      </c>
      <c r="M25" s="580"/>
      <c r="N25" s="580">
        <v>61</v>
      </c>
      <c r="O25" s="580">
        <v>42</v>
      </c>
      <c r="P25" s="580">
        <v>19</v>
      </c>
    </row>
    <row r="26" spans="1:16" s="71" customFormat="1" ht="12.75" x14ac:dyDescent="0.2">
      <c r="A26" s="143" t="s">
        <v>277</v>
      </c>
      <c r="B26" s="580">
        <v>108</v>
      </c>
      <c r="C26" s="580">
        <v>95</v>
      </c>
      <c r="D26" s="580">
        <v>13</v>
      </c>
      <c r="E26" s="580"/>
      <c r="F26" s="580">
        <v>108</v>
      </c>
      <c r="G26" s="580">
        <v>95</v>
      </c>
      <c r="H26" s="580">
        <v>13</v>
      </c>
      <c r="I26" s="580"/>
      <c r="J26" s="580"/>
      <c r="K26" s="580"/>
      <c r="L26" s="580"/>
      <c r="M26" s="580"/>
      <c r="N26" s="580"/>
      <c r="O26" s="580"/>
      <c r="P26" s="580"/>
    </row>
    <row r="27" spans="1:16" s="71" customFormat="1" ht="4.5" customHeight="1" x14ac:dyDescent="0.2">
      <c r="A27" s="69"/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</row>
    <row r="28" spans="1:16" ht="12.75" x14ac:dyDescent="0.2">
      <c r="A28" s="70" t="s">
        <v>153</v>
      </c>
      <c r="B28" s="582">
        <v>99</v>
      </c>
      <c r="C28" s="582">
        <v>29</v>
      </c>
      <c r="D28" s="582">
        <v>70</v>
      </c>
      <c r="E28" s="582"/>
      <c r="F28" s="582">
        <v>66</v>
      </c>
      <c r="G28" s="582">
        <v>22</v>
      </c>
      <c r="H28" s="582">
        <v>44</v>
      </c>
      <c r="I28" s="582"/>
      <c r="J28" s="582">
        <v>33</v>
      </c>
      <c r="K28" s="582">
        <v>7</v>
      </c>
      <c r="L28" s="582">
        <v>26</v>
      </c>
      <c r="M28" s="582"/>
      <c r="N28" s="582"/>
      <c r="O28" s="582"/>
      <c r="P28" s="582"/>
    </row>
    <row r="29" spans="1:16" ht="12.75" x14ac:dyDescent="0.2">
      <c r="A29" s="145" t="s">
        <v>156</v>
      </c>
      <c r="B29" s="583">
        <v>80</v>
      </c>
      <c r="C29" s="583">
        <v>27</v>
      </c>
      <c r="D29" s="583">
        <v>53</v>
      </c>
      <c r="E29" s="583"/>
      <c r="F29" s="583">
        <v>47</v>
      </c>
      <c r="G29" s="583">
        <v>20</v>
      </c>
      <c r="H29" s="583">
        <v>27</v>
      </c>
      <c r="I29" s="583"/>
      <c r="J29" s="583">
        <v>33</v>
      </c>
      <c r="K29" s="583">
        <v>7</v>
      </c>
      <c r="L29" s="583">
        <v>26</v>
      </c>
      <c r="M29" s="583"/>
      <c r="N29" s="583"/>
      <c r="O29" s="583"/>
      <c r="P29" s="583"/>
    </row>
    <row r="30" spans="1:16" ht="13.5" thickBot="1" x14ac:dyDescent="0.25">
      <c r="A30" s="145" t="s">
        <v>157</v>
      </c>
      <c r="B30" s="583">
        <v>19</v>
      </c>
      <c r="C30" s="583">
        <v>2</v>
      </c>
      <c r="D30" s="583">
        <v>17</v>
      </c>
      <c r="E30" s="583"/>
      <c r="F30" s="583">
        <v>19</v>
      </c>
      <c r="G30" s="583">
        <v>2</v>
      </c>
      <c r="H30" s="583">
        <v>17</v>
      </c>
      <c r="I30" s="583"/>
      <c r="J30" s="583"/>
      <c r="K30" s="583"/>
      <c r="L30" s="583"/>
      <c r="M30" s="583"/>
      <c r="N30" s="583"/>
      <c r="O30" s="583"/>
      <c r="P30" s="583"/>
    </row>
    <row r="31" spans="1:16" ht="15" customHeight="1" x14ac:dyDescent="0.2">
      <c r="A31" s="247" t="s">
        <v>24</v>
      </c>
      <c r="B31" s="597"/>
      <c r="C31" s="597"/>
      <c r="D31" s="597"/>
      <c r="E31" s="597"/>
      <c r="F31" s="597"/>
      <c r="G31" s="597"/>
      <c r="H31" s="597"/>
      <c r="I31" s="597"/>
      <c r="J31" s="597"/>
      <c r="K31" s="597"/>
      <c r="L31" s="597"/>
      <c r="M31" s="597"/>
      <c r="N31" s="597"/>
      <c r="O31" s="597"/>
      <c r="P31" s="597"/>
    </row>
    <row r="32" spans="1:16" x14ac:dyDescent="0.2">
      <c r="F32" s="575"/>
      <c r="J32" s="575"/>
      <c r="N32" s="575"/>
    </row>
    <row r="33" spans="1:17" x14ac:dyDescent="0.2">
      <c r="F33" s="575"/>
      <c r="J33" s="575"/>
      <c r="N33" s="575"/>
    </row>
    <row r="34" spans="1:17" x14ac:dyDescent="0.2">
      <c r="F34" s="575"/>
      <c r="J34" s="575"/>
      <c r="N34" s="575"/>
    </row>
    <row r="35" spans="1:17" x14ac:dyDescent="0.2">
      <c r="F35" s="575"/>
      <c r="J35" s="575"/>
      <c r="N35" s="575"/>
    </row>
    <row r="36" spans="1:17" x14ac:dyDescent="0.2">
      <c r="A36" s="72"/>
      <c r="F36" s="575"/>
      <c r="J36" s="575"/>
      <c r="N36" s="575"/>
    </row>
    <row r="37" spans="1:17" s="575" customFormat="1" x14ac:dyDescent="0.2">
      <c r="A37" s="72"/>
      <c r="Q37" s="72"/>
    </row>
  </sheetData>
  <mergeCells count="6">
    <mergeCell ref="A2:P2"/>
    <mergeCell ref="A3:A4"/>
    <mergeCell ref="B3:D3"/>
    <mergeCell ref="F3:H3"/>
    <mergeCell ref="J3:L3"/>
    <mergeCell ref="N3:P3"/>
  </mergeCells>
  <hyperlinks>
    <hyperlink ref="Q2" location="Contenido!A1" display="Contenido"/>
  </hyperlinks>
  <printOptions horizontalCentered="1"/>
  <pageMargins left="0.39370078740157483" right="0.39370078740157483" top="0.39370078740157483" bottom="0" header="0.31496062992125984" footer="0.31496062992125984"/>
  <pageSetup scale="8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38"/>
  <sheetViews>
    <sheetView showGridLines="0" zoomScaleNormal="100" zoomScaleSheetLayoutView="100" workbookViewId="0">
      <selection activeCell="H15" sqref="H15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6" width="5.375" style="517" bestFit="1" customWidth="1"/>
    <col min="7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902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281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</row>
    <row r="9" spans="1:17" s="555" customFormat="1" x14ac:dyDescent="0.2">
      <c r="A9" s="55" t="s">
        <v>0</v>
      </c>
      <c r="B9" s="554">
        <f>SUM(B11:B36)</f>
        <v>20330</v>
      </c>
      <c r="C9" s="554">
        <f>SUM(C11:C36)</f>
        <v>7043</v>
      </c>
      <c r="D9" s="554">
        <f>SUM(D11:D36)</f>
        <v>13287</v>
      </c>
      <c r="E9" s="554"/>
      <c r="F9" s="554">
        <f>SUM(F11:F36)</f>
        <v>10105</v>
      </c>
      <c r="G9" s="554">
        <f>SUM(G11:G36)</f>
        <v>3564</v>
      </c>
      <c r="H9" s="554">
        <f>SUM(H11:H36)</f>
        <v>6541</v>
      </c>
      <c r="I9" s="554"/>
      <c r="J9" s="554">
        <f>SUM(J11:J36)</f>
        <v>5802</v>
      </c>
      <c r="K9" s="554">
        <f>SUM(K11:K36)</f>
        <v>1995</v>
      </c>
      <c r="L9" s="554">
        <f>SUM(L11:L36)</f>
        <v>3807</v>
      </c>
      <c r="M9" s="554"/>
      <c r="N9" s="554">
        <f>SUM(N11:N36)</f>
        <v>4423</v>
      </c>
      <c r="O9" s="554">
        <f>SUM(O11:O36)</f>
        <v>1484</v>
      </c>
      <c r="P9" s="554">
        <f>SUM(P11:P36)</f>
        <v>2939</v>
      </c>
    </row>
    <row r="10" spans="1:17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</row>
    <row r="11" spans="1:17" x14ac:dyDescent="0.2">
      <c r="A11" s="54" t="s">
        <v>54</v>
      </c>
      <c r="B11" s="524">
        <f t="shared" ref="B11:B36" si="0">+F11+J11+N11</f>
        <v>563</v>
      </c>
      <c r="C11" s="524">
        <f t="shared" ref="C11:C36" si="1">+G11+K11+O11</f>
        <v>206</v>
      </c>
      <c r="D11" s="524">
        <f>+B11-C11</f>
        <v>357</v>
      </c>
      <c r="E11" s="537"/>
      <c r="F11" s="537">
        <v>296</v>
      </c>
      <c r="G11" s="537">
        <v>108</v>
      </c>
      <c r="H11" s="537">
        <v>188</v>
      </c>
      <c r="J11" s="537">
        <v>155</v>
      </c>
      <c r="K11" s="537">
        <v>53</v>
      </c>
      <c r="L11" s="537">
        <v>102</v>
      </c>
      <c r="N11" s="537">
        <v>112</v>
      </c>
      <c r="O11" s="537">
        <v>45</v>
      </c>
      <c r="P11" s="537">
        <v>67</v>
      </c>
    </row>
    <row r="12" spans="1:17" x14ac:dyDescent="0.2">
      <c r="A12" s="54" t="s">
        <v>61</v>
      </c>
      <c r="B12" s="524">
        <f t="shared" si="0"/>
        <v>846</v>
      </c>
      <c r="C12" s="524">
        <f t="shared" si="1"/>
        <v>264</v>
      </c>
      <c r="D12" s="524">
        <f t="shared" ref="D12:D36" si="2">+B12-C12</f>
        <v>582</v>
      </c>
      <c r="E12" s="537"/>
      <c r="F12" s="537">
        <v>459</v>
      </c>
      <c r="G12" s="537">
        <v>146</v>
      </c>
      <c r="H12" s="537">
        <v>313</v>
      </c>
      <c r="J12" s="537">
        <v>231</v>
      </c>
      <c r="K12" s="537">
        <v>73</v>
      </c>
      <c r="L12" s="537">
        <v>158</v>
      </c>
      <c r="N12" s="537">
        <v>156</v>
      </c>
      <c r="O12" s="537">
        <v>45</v>
      </c>
      <c r="P12" s="537">
        <v>111</v>
      </c>
    </row>
    <row r="13" spans="1:17" x14ac:dyDescent="0.2">
      <c r="A13" s="54" t="s">
        <v>31</v>
      </c>
      <c r="B13" s="524">
        <f t="shared" si="0"/>
        <v>503</v>
      </c>
      <c r="C13" s="524">
        <f t="shared" si="1"/>
        <v>163</v>
      </c>
      <c r="D13" s="524">
        <f t="shared" si="2"/>
        <v>340</v>
      </c>
      <c r="E13" s="537"/>
      <c r="F13" s="537">
        <v>289</v>
      </c>
      <c r="G13" s="537">
        <v>82</v>
      </c>
      <c r="H13" s="537">
        <v>207</v>
      </c>
      <c r="J13" s="537">
        <v>131</v>
      </c>
      <c r="K13" s="537">
        <v>55</v>
      </c>
      <c r="L13" s="537">
        <v>76</v>
      </c>
      <c r="N13" s="537">
        <v>83</v>
      </c>
      <c r="O13" s="537">
        <v>26</v>
      </c>
      <c r="P13" s="537">
        <v>57</v>
      </c>
    </row>
    <row r="14" spans="1:17" x14ac:dyDescent="0.2">
      <c r="A14" s="54" t="s">
        <v>62</v>
      </c>
      <c r="B14" s="524">
        <f t="shared" si="0"/>
        <v>1466</v>
      </c>
      <c r="C14" s="524">
        <f t="shared" si="1"/>
        <v>545</v>
      </c>
      <c r="D14" s="524">
        <f t="shared" si="2"/>
        <v>921</v>
      </c>
      <c r="E14" s="537"/>
      <c r="F14" s="537">
        <v>671</v>
      </c>
      <c r="G14" s="537">
        <v>254</v>
      </c>
      <c r="H14" s="537">
        <v>417</v>
      </c>
      <c r="J14" s="537">
        <v>435</v>
      </c>
      <c r="K14" s="537">
        <v>157</v>
      </c>
      <c r="L14" s="537">
        <v>278</v>
      </c>
      <c r="N14" s="537">
        <v>360</v>
      </c>
      <c r="O14" s="537">
        <v>134</v>
      </c>
      <c r="P14" s="537">
        <v>226</v>
      </c>
    </row>
    <row r="15" spans="1:17" x14ac:dyDescent="0.2">
      <c r="A15" s="54" t="s">
        <v>63</v>
      </c>
      <c r="B15" s="524">
        <f t="shared" si="0"/>
        <v>339</v>
      </c>
      <c r="C15" s="524">
        <f t="shared" si="1"/>
        <v>124</v>
      </c>
      <c r="D15" s="524">
        <f t="shared" si="2"/>
        <v>215</v>
      </c>
      <c r="E15" s="538"/>
      <c r="F15" s="537">
        <v>144</v>
      </c>
      <c r="G15" s="537">
        <v>57</v>
      </c>
      <c r="H15" s="537">
        <v>87</v>
      </c>
      <c r="J15" s="537">
        <v>115</v>
      </c>
      <c r="K15" s="537">
        <v>45</v>
      </c>
      <c r="L15" s="537">
        <v>70</v>
      </c>
      <c r="N15" s="537">
        <v>80</v>
      </c>
      <c r="O15" s="537">
        <v>22</v>
      </c>
      <c r="P15" s="537">
        <v>58</v>
      </c>
    </row>
    <row r="16" spans="1:17" x14ac:dyDescent="0.2">
      <c r="A16" s="54" t="s">
        <v>64</v>
      </c>
      <c r="B16" s="524">
        <f t="shared" si="0"/>
        <v>999</v>
      </c>
      <c r="C16" s="524">
        <f t="shared" si="1"/>
        <v>347</v>
      </c>
      <c r="D16" s="524">
        <f t="shared" si="2"/>
        <v>652</v>
      </c>
      <c r="E16" s="538"/>
      <c r="F16" s="538">
        <v>451</v>
      </c>
      <c r="G16" s="538">
        <v>167</v>
      </c>
      <c r="H16" s="538">
        <v>284</v>
      </c>
      <c r="J16" s="538">
        <v>244</v>
      </c>
      <c r="K16" s="538">
        <v>72</v>
      </c>
      <c r="L16" s="538">
        <v>172</v>
      </c>
      <c r="N16" s="538">
        <v>304</v>
      </c>
      <c r="O16" s="538">
        <v>108</v>
      </c>
      <c r="P16" s="538">
        <v>196</v>
      </c>
    </row>
    <row r="17" spans="1:16" x14ac:dyDescent="0.2">
      <c r="A17" s="54" t="s">
        <v>84</v>
      </c>
      <c r="B17" s="524">
        <f t="shared" si="0"/>
        <v>340</v>
      </c>
      <c r="C17" s="524">
        <f t="shared" si="1"/>
        <v>131</v>
      </c>
      <c r="D17" s="524">
        <f t="shared" si="2"/>
        <v>209</v>
      </c>
      <c r="E17" s="538"/>
      <c r="F17" s="538">
        <v>159</v>
      </c>
      <c r="G17" s="538">
        <v>70</v>
      </c>
      <c r="H17" s="538">
        <v>89</v>
      </c>
      <c r="J17" s="538">
        <v>108</v>
      </c>
      <c r="K17" s="538">
        <v>43</v>
      </c>
      <c r="L17" s="538">
        <v>65</v>
      </c>
      <c r="N17" s="538">
        <v>73</v>
      </c>
      <c r="O17" s="538">
        <v>18</v>
      </c>
      <c r="P17" s="538">
        <v>55</v>
      </c>
    </row>
    <row r="18" spans="1:16" x14ac:dyDescent="0.2">
      <c r="A18" s="54" t="s">
        <v>55</v>
      </c>
      <c r="B18" s="524">
        <f t="shared" si="0"/>
        <v>1833</v>
      </c>
      <c r="C18" s="524">
        <f t="shared" si="1"/>
        <v>770</v>
      </c>
      <c r="D18" s="524">
        <f t="shared" si="2"/>
        <v>1063</v>
      </c>
      <c r="E18" s="538"/>
      <c r="F18" s="538">
        <v>930</v>
      </c>
      <c r="G18" s="538">
        <v>380</v>
      </c>
      <c r="H18" s="538">
        <v>550</v>
      </c>
      <c r="J18" s="538">
        <v>517</v>
      </c>
      <c r="K18" s="538">
        <v>231</v>
      </c>
      <c r="L18" s="538">
        <v>286</v>
      </c>
      <c r="N18" s="538">
        <v>386</v>
      </c>
      <c r="O18" s="538">
        <v>159</v>
      </c>
      <c r="P18" s="538">
        <v>227</v>
      </c>
    </row>
    <row r="19" spans="1:16" x14ac:dyDescent="0.2">
      <c r="A19" s="54" t="s">
        <v>65</v>
      </c>
      <c r="B19" s="524">
        <f t="shared" si="0"/>
        <v>574</v>
      </c>
      <c r="C19" s="524">
        <f t="shared" si="1"/>
        <v>226</v>
      </c>
      <c r="D19" s="524">
        <f t="shared" si="2"/>
        <v>348</v>
      </c>
      <c r="E19" s="537"/>
      <c r="F19" s="537">
        <v>286</v>
      </c>
      <c r="G19" s="537">
        <v>110</v>
      </c>
      <c r="H19" s="537">
        <v>176</v>
      </c>
      <c r="J19" s="537">
        <v>148</v>
      </c>
      <c r="K19" s="537">
        <v>60</v>
      </c>
      <c r="L19" s="537">
        <v>88</v>
      </c>
      <c r="N19" s="537">
        <v>140</v>
      </c>
      <c r="O19" s="537">
        <v>56</v>
      </c>
      <c r="P19" s="537">
        <v>84</v>
      </c>
    </row>
    <row r="20" spans="1:16" x14ac:dyDescent="0.2">
      <c r="A20" s="54" t="s">
        <v>66</v>
      </c>
      <c r="B20" s="524">
        <f t="shared" si="0"/>
        <v>1226</v>
      </c>
      <c r="C20" s="524">
        <f t="shared" si="1"/>
        <v>347</v>
      </c>
      <c r="D20" s="524">
        <f t="shared" si="2"/>
        <v>879</v>
      </c>
      <c r="E20" s="538"/>
      <c r="F20" s="538">
        <v>650</v>
      </c>
      <c r="G20" s="538">
        <v>208</v>
      </c>
      <c r="H20" s="538">
        <v>442</v>
      </c>
      <c r="J20" s="538">
        <v>323</v>
      </c>
      <c r="K20" s="538">
        <v>87</v>
      </c>
      <c r="L20" s="538">
        <v>236</v>
      </c>
      <c r="N20" s="538">
        <v>253</v>
      </c>
      <c r="O20" s="538">
        <v>52</v>
      </c>
      <c r="P20" s="538">
        <v>201</v>
      </c>
    </row>
    <row r="21" spans="1:16" x14ac:dyDescent="0.2">
      <c r="A21" s="54" t="s">
        <v>67</v>
      </c>
      <c r="B21" s="524">
        <f t="shared" si="0"/>
        <v>349</v>
      </c>
      <c r="C21" s="524">
        <f t="shared" si="1"/>
        <v>100</v>
      </c>
      <c r="D21" s="524">
        <f t="shared" si="2"/>
        <v>249</v>
      </c>
      <c r="E21" s="538"/>
      <c r="F21" s="538">
        <v>177</v>
      </c>
      <c r="G21" s="538">
        <v>48</v>
      </c>
      <c r="H21" s="538">
        <v>129</v>
      </c>
      <c r="J21" s="538">
        <v>119</v>
      </c>
      <c r="K21" s="538">
        <v>34</v>
      </c>
      <c r="L21" s="538">
        <v>85</v>
      </c>
      <c r="N21" s="538">
        <v>53</v>
      </c>
      <c r="O21" s="538">
        <v>18</v>
      </c>
      <c r="P21" s="538">
        <v>35</v>
      </c>
    </row>
    <row r="22" spans="1:16" x14ac:dyDescent="0.2">
      <c r="A22" s="53" t="s">
        <v>32</v>
      </c>
      <c r="B22" s="524">
        <f t="shared" si="0"/>
        <v>1531</v>
      </c>
      <c r="C22" s="524">
        <f t="shared" si="1"/>
        <v>655</v>
      </c>
      <c r="D22" s="524">
        <f t="shared" si="2"/>
        <v>876</v>
      </c>
      <c r="E22" s="524"/>
      <c r="F22" s="537">
        <v>686</v>
      </c>
      <c r="G22" s="537">
        <v>319</v>
      </c>
      <c r="H22" s="524">
        <v>367</v>
      </c>
      <c r="J22" s="537">
        <v>439</v>
      </c>
      <c r="K22" s="537">
        <v>182</v>
      </c>
      <c r="L22" s="537">
        <v>257</v>
      </c>
      <c r="N22" s="524">
        <v>406</v>
      </c>
      <c r="O22" s="537">
        <v>154</v>
      </c>
      <c r="P22" s="537">
        <v>252</v>
      </c>
    </row>
    <row r="23" spans="1:16" x14ac:dyDescent="0.2">
      <c r="A23" s="54" t="s">
        <v>68</v>
      </c>
      <c r="B23" s="524">
        <f t="shared" si="0"/>
        <v>273</v>
      </c>
      <c r="C23" s="524">
        <f t="shared" si="1"/>
        <v>66</v>
      </c>
      <c r="D23" s="524">
        <f t="shared" si="2"/>
        <v>207</v>
      </c>
      <c r="E23" s="524"/>
      <c r="F23" s="524">
        <v>169</v>
      </c>
      <c r="G23" s="524">
        <v>37</v>
      </c>
      <c r="H23" s="524">
        <v>132</v>
      </c>
      <c r="J23" s="524">
        <v>66</v>
      </c>
      <c r="K23" s="524">
        <v>16</v>
      </c>
      <c r="L23" s="524">
        <v>50</v>
      </c>
      <c r="N23" s="524">
        <v>38</v>
      </c>
      <c r="O23" s="524">
        <v>13</v>
      </c>
      <c r="P23" s="524">
        <v>25</v>
      </c>
    </row>
    <row r="24" spans="1:16" x14ac:dyDescent="0.2">
      <c r="A24" s="54" t="s">
        <v>33</v>
      </c>
      <c r="B24" s="524">
        <f t="shared" si="0"/>
        <v>662</v>
      </c>
      <c r="C24" s="524">
        <f t="shared" si="1"/>
        <v>247</v>
      </c>
      <c r="D24" s="524">
        <f t="shared" si="2"/>
        <v>415</v>
      </c>
      <c r="E24" s="524"/>
      <c r="F24" s="524">
        <v>378</v>
      </c>
      <c r="G24" s="524">
        <v>140</v>
      </c>
      <c r="H24" s="524">
        <v>238</v>
      </c>
      <c r="J24" s="524">
        <v>150</v>
      </c>
      <c r="K24" s="524">
        <v>51</v>
      </c>
      <c r="L24" s="524">
        <v>99</v>
      </c>
      <c r="N24" s="524">
        <v>134</v>
      </c>
      <c r="O24" s="524">
        <v>56</v>
      </c>
      <c r="P24" s="524">
        <v>78</v>
      </c>
    </row>
    <row r="25" spans="1:16" x14ac:dyDescent="0.2">
      <c r="A25" s="54" t="s">
        <v>218</v>
      </c>
      <c r="B25" s="524">
        <f t="shared" si="0"/>
        <v>202</v>
      </c>
      <c r="C25" s="524">
        <f t="shared" si="1"/>
        <v>56</v>
      </c>
      <c r="D25" s="524">
        <f t="shared" si="2"/>
        <v>146</v>
      </c>
      <c r="E25" s="524"/>
      <c r="F25" s="524">
        <v>92</v>
      </c>
      <c r="G25" s="524">
        <v>26</v>
      </c>
      <c r="H25" s="524">
        <v>66</v>
      </c>
      <c r="J25" s="524">
        <v>58</v>
      </c>
      <c r="K25" s="524">
        <v>18</v>
      </c>
      <c r="L25" s="524">
        <v>40</v>
      </c>
      <c r="N25" s="524">
        <v>52</v>
      </c>
      <c r="O25" s="524">
        <v>12</v>
      </c>
      <c r="P25" s="524">
        <v>40</v>
      </c>
    </row>
    <row r="26" spans="1:16" x14ac:dyDescent="0.2">
      <c r="A26" s="54" t="s">
        <v>56</v>
      </c>
      <c r="B26" s="524">
        <f t="shared" si="0"/>
        <v>518</v>
      </c>
      <c r="C26" s="524">
        <f t="shared" si="1"/>
        <v>210</v>
      </c>
      <c r="D26" s="524">
        <f t="shared" si="2"/>
        <v>308</v>
      </c>
      <c r="E26" s="524"/>
      <c r="F26" s="524">
        <v>277</v>
      </c>
      <c r="G26" s="524">
        <v>128</v>
      </c>
      <c r="H26" s="524">
        <v>149</v>
      </c>
      <c r="J26" s="524">
        <v>139</v>
      </c>
      <c r="K26" s="524">
        <v>53</v>
      </c>
      <c r="L26" s="524">
        <v>86</v>
      </c>
      <c r="N26" s="524">
        <v>102</v>
      </c>
      <c r="O26" s="524">
        <v>29</v>
      </c>
      <c r="P26" s="524">
        <v>73</v>
      </c>
    </row>
    <row r="27" spans="1:16" x14ac:dyDescent="0.2">
      <c r="A27" s="54" t="s">
        <v>70</v>
      </c>
      <c r="B27" s="524">
        <f t="shared" si="0"/>
        <v>1218</v>
      </c>
      <c r="C27" s="524">
        <f t="shared" si="1"/>
        <v>428</v>
      </c>
      <c r="D27" s="524">
        <f t="shared" si="2"/>
        <v>790</v>
      </c>
      <c r="E27" s="524"/>
      <c r="F27" s="524">
        <v>668</v>
      </c>
      <c r="G27" s="524">
        <v>224</v>
      </c>
      <c r="H27" s="524">
        <v>444</v>
      </c>
      <c r="J27" s="524">
        <v>315</v>
      </c>
      <c r="K27" s="524">
        <v>117</v>
      </c>
      <c r="L27" s="524">
        <v>198</v>
      </c>
      <c r="N27" s="524">
        <v>235</v>
      </c>
      <c r="O27" s="524">
        <v>87</v>
      </c>
      <c r="P27" s="524">
        <v>148</v>
      </c>
    </row>
    <row r="28" spans="1:16" x14ac:dyDescent="0.2">
      <c r="A28" s="54" t="s">
        <v>71</v>
      </c>
      <c r="B28" s="524">
        <f t="shared" si="0"/>
        <v>1394</v>
      </c>
      <c r="C28" s="524">
        <f t="shared" si="1"/>
        <v>479</v>
      </c>
      <c r="D28" s="524">
        <f t="shared" si="2"/>
        <v>915</v>
      </c>
      <c r="E28" s="524"/>
      <c r="F28" s="524">
        <v>702</v>
      </c>
      <c r="G28" s="524">
        <v>253</v>
      </c>
      <c r="H28" s="524">
        <v>449</v>
      </c>
      <c r="J28" s="524">
        <v>417</v>
      </c>
      <c r="K28" s="524">
        <v>137</v>
      </c>
      <c r="L28" s="524">
        <v>280</v>
      </c>
      <c r="N28" s="524">
        <v>275</v>
      </c>
      <c r="O28" s="524">
        <v>89</v>
      </c>
      <c r="P28" s="524">
        <v>186</v>
      </c>
    </row>
    <row r="29" spans="1:16" x14ac:dyDescent="0.2">
      <c r="A29" s="54" t="s">
        <v>57</v>
      </c>
      <c r="B29" s="524">
        <f t="shared" si="0"/>
        <v>418</v>
      </c>
      <c r="C29" s="524">
        <f t="shared" si="1"/>
        <v>187</v>
      </c>
      <c r="D29" s="524">
        <f t="shared" si="2"/>
        <v>231</v>
      </c>
      <c r="E29" s="524"/>
      <c r="F29" s="524">
        <v>183</v>
      </c>
      <c r="G29" s="524">
        <v>104</v>
      </c>
      <c r="H29" s="524">
        <v>79</v>
      </c>
      <c r="J29" s="524">
        <v>147</v>
      </c>
      <c r="K29" s="524">
        <v>56</v>
      </c>
      <c r="L29" s="524">
        <v>91</v>
      </c>
      <c r="N29" s="524">
        <v>88</v>
      </c>
      <c r="O29" s="524">
        <v>27</v>
      </c>
      <c r="P29" s="524">
        <v>61</v>
      </c>
    </row>
    <row r="30" spans="1:16" x14ac:dyDescent="0.2">
      <c r="A30" s="54" t="s">
        <v>58</v>
      </c>
      <c r="B30" s="524">
        <f t="shared" si="0"/>
        <v>407</v>
      </c>
      <c r="C30" s="524">
        <f t="shared" si="1"/>
        <v>144</v>
      </c>
      <c r="D30" s="524">
        <f t="shared" si="2"/>
        <v>263</v>
      </c>
      <c r="E30" s="524"/>
      <c r="F30" s="524">
        <v>175</v>
      </c>
      <c r="G30" s="524">
        <v>72</v>
      </c>
      <c r="H30" s="524">
        <v>103</v>
      </c>
      <c r="J30" s="524">
        <v>119</v>
      </c>
      <c r="K30" s="524">
        <v>31</v>
      </c>
      <c r="L30" s="524">
        <v>88</v>
      </c>
      <c r="N30" s="524">
        <v>113</v>
      </c>
      <c r="O30" s="524">
        <v>41</v>
      </c>
      <c r="P30" s="524">
        <v>72</v>
      </c>
    </row>
    <row r="31" spans="1:16" x14ac:dyDescent="0.2">
      <c r="A31" s="54" t="s">
        <v>59</v>
      </c>
      <c r="B31" s="524">
        <f t="shared" si="0"/>
        <v>1164</v>
      </c>
      <c r="C31" s="524">
        <f t="shared" si="1"/>
        <v>357</v>
      </c>
      <c r="D31" s="524">
        <f t="shared" si="2"/>
        <v>807</v>
      </c>
      <c r="E31" s="524"/>
      <c r="F31" s="524">
        <v>579</v>
      </c>
      <c r="G31" s="524">
        <v>179</v>
      </c>
      <c r="H31" s="524">
        <v>400</v>
      </c>
      <c r="J31" s="524">
        <v>345</v>
      </c>
      <c r="K31" s="524">
        <v>115</v>
      </c>
      <c r="L31" s="524">
        <v>230</v>
      </c>
      <c r="N31" s="524">
        <v>240</v>
      </c>
      <c r="O31" s="524">
        <v>63</v>
      </c>
      <c r="P31" s="524">
        <v>177</v>
      </c>
    </row>
    <row r="32" spans="1:16" x14ac:dyDescent="0.2">
      <c r="A32" s="54" t="s">
        <v>85</v>
      </c>
      <c r="B32" s="524">
        <f t="shared" si="0"/>
        <v>809</v>
      </c>
      <c r="C32" s="524">
        <f t="shared" si="1"/>
        <v>267</v>
      </c>
      <c r="D32" s="524">
        <f t="shared" si="2"/>
        <v>542</v>
      </c>
      <c r="E32" s="524"/>
      <c r="F32" s="524">
        <v>449</v>
      </c>
      <c r="G32" s="524">
        <v>142</v>
      </c>
      <c r="H32" s="524">
        <v>307</v>
      </c>
      <c r="J32" s="524">
        <v>217</v>
      </c>
      <c r="K32" s="524">
        <v>79</v>
      </c>
      <c r="L32" s="524">
        <v>138</v>
      </c>
      <c r="N32" s="524">
        <v>143</v>
      </c>
      <c r="O32" s="524">
        <v>46</v>
      </c>
      <c r="P32" s="524">
        <v>97</v>
      </c>
    </row>
    <row r="33" spans="1:16" x14ac:dyDescent="0.2">
      <c r="A33" s="54" t="s">
        <v>72</v>
      </c>
      <c r="B33" s="524">
        <f t="shared" si="0"/>
        <v>628</v>
      </c>
      <c r="C33" s="524">
        <f t="shared" si="1"/>
        <v>201</v>
      </c>
      <c r="D33" s="524">
        <f t="shared" si="2"/>
        <v>427</v>
      </c>
      <c r="E33" s="524"/>
      <c r="F33" s="524">
        <v>238</v>
      </c>
      <c r="G33" s="524">
        <v>76</v>
      </c>
      <c r="H33" s="524">
        <v>162</v>
      </c>
      <c r="J33" s="524">
        <v>223</v>
      </c>
      <c r="K33" s="524">
        <v>66</v>
      </c>
      <c r="L33" s="524">
        <v>157</v>
      </c>
      <c r="N33" s="524">
        <v>167</v>
      </c>
      <c r="O33" s="524">
        <v>59</v>
      </c>
      <c r="P33" s="524">
        <v>108</v>
      </c>
    </row>
    <row r="34" spans="1:16" x14ac:dyDescent="0.2">
      <c r="A34" s="54" t="s">
        <v>73</v>
      </c>
      <c r="B34" s="524">
        <f t="shared" si="0"/>
        <v>531</v>
      </c>
      <c r="C34" s="524">
        <f t="shared" si="1"/>
        <v>139</v>
      </c>
      <c r="D34" s="524">
        <f t="shared" si="2"/>
        <v>392</v>
      </c>
      <c r="E34" s="524"/>
      <c r="F34" s="524">
        <v>306</v>
      </c>
      <c r="G34" s="524">
        <v>78</v>
      </c>
      <c r="H34" s="524">
        <v>228</v>
      </c>
      <c r="J34" s="524">
        <v>135</v>
      </c>
      <c r="K34" s="524">
        <v>34</v>
      </c>
      <c r="L34" s="524">
        <v>101</v>
      </c>
      <c r="N34" s="524">
        <v>90</v>
      </c>
      <c r="O34" s="524">
        <v>27</v>
      </c>
      <c r="P34" s="524">
        <v>63</v>
      </c>
    </row>
    <row r="35" spans="1:16" x14ac:dyDescent="0.2">
      <c r="A35" s="54" t="s">
        <v>74</v>
      </c>
      <c r="B35" s="524">
        <f t="shared" si="0"/>
        <v>1180</v>
      </c>
      <c r="C35" s="524">
        <f t="shared" si="1"/>
        <v>307</v>
      </c>
      <c r="D35" s="524">
        <f t="shared" si="2"/>
        <v>873</v>
      </c>
      <c r="E35" s="524"/>
      <c r="F35" s="524">
        <v>540</v>
      </c>
      <c r="G35" s="524">
        <v>134</v>
      </c>
      <c r="H35" s="524">
        <v>406</v>
      </c>
      <c r="J35" s="524">
        <v>374</v>
      </c>
      <c r="K35" s="524">
        <v>93</v>
      </c>
      <c r="L35" s="524">
        <v>281</v>
      </c>
      <c r="N35" s="524">
        <v>266</v>
      </c>
      <c r="O35" s="524">
        <v>80</v>
      </c>
      <c r="P35" s="524">
        <v>186</v>
      </c>
    </row>
    <row r="36" spans="1:16" ht="13.5" thickBot="1" x14ac:dyDescent="0.25">
      <c r="A36" s="58" t="s">
        <v>75</v>
      </c>
      <c r="B36" s="520">
        <f t="shared" si="0"/>
        <v>357</v>
      </c>
      <c r="C36" s="520">
        <f t="shared" si="1"/>
        <v>77</v>
      </c>
      <c r="D36" s="520">
        <f t="shared" si="2"/>
        <v>280</v>
      </c>
      <c r="E36" s="520"/>
      <c r="F36" s="520">
        <v>151</v>
      </c>
      <c r="G36" s="520">
        <v>22</v>
      </c>
      <c r="H36" s="520">
        <v>129</v>
      </c>
      <c r="I36" s="520"/>
      <c r="J36" s="520">
        <v>132</v>
      </c>
      <c r="K36" s="520">
        <v>37</v>
      </c>
      <c r="L36" s="520">
        <v>95</v>
      </c>
      <c r="M36" s="520"/>
      <c r="N36" s="520">
        <v>74</v>
      </c>
      <c r="O36" s="520">
        <v>18</v>
      </c>
      <c r="P36" s="520">
        <v>56</v>
      </c>
    </row>
    <row r="37" spans="1:16" ht="15" customHeight="1" x14ac:dyDescent="0.2">
      <c r="A37" s="35" t="s">
        <v>24</v>
      </c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</row>
    <row r="38" spans="1:16" x14ac:dyDescent="0.2"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</row>
  </sheetData>
  <mergeCells count="10">
    <mergeCell ref="F6:H6"/>
    <mergeCell ref="J6:L6"/>
    <mergeCell ref="A1:P1"/>
    <mergeCell ref="A2:P2"/>
    <mergeCell ref="A3:P3"/>
    <mergeCell ref="A4:P4"/>
    <mergeCell ref="A5:P5"/>
    <mergeCell ref="N6:P6"/>
    <mergeCell ref="A6:A7"/>
    <mergeCell ref="B6:D6"/>
  </mergeCells>
  <conditionalFormatting sqref="B11:P36">
    <cfRule type="cellIs" dxfId="479" priority="6" operator="equal">
      <formula>0</formula>
    </cfRule>
  </conditionalFormatting>
  <conditionalFormatting sqref="F9:H9">
    <cfRule type="cellIs" dxfId="478" priority="4" operator="equal">
      <formula>0</formula>
    </cfRule>
  </conditionalFormatting>
  <conditionalFormatting sqref="J9:L9">
    <cfRule type="cellIs" dxfId="477" priority="3" operator="equal">
      <formula>0</formula>
    </cfRule>
  </conditionalFormatting>
  <conditionalFormatting sqref="N9:P9">
    <cfRule type="cellIs" dxfId="476" priority="2" operator="equal">
      <formula>0</formula>
    </cfRule>
  </conditionalFormatting>
  <conditionalFormatting sqref="B9:D9">
    <cfRule type="cellIs" dxfId="475" priority="8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38"/>
  <sheetViews>
    <sheetView showGridLines="0" zoomScaleNormal="100" zoomScaleSheetLayoutView="100" workbookViewId="0">
      <selection activeCell="K18" sqref="K18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901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260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0" t="s">
        <v>49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</row>
    <row r="9" spans="1:17" s="555" customFormat="1" x14ac:dyDescent="0.2">
      <c r="A9" s="55" t="s">
        <v>0</v>
      </c>
      <c r="B9" s="554">
        <f>SUM(B11:B36)</f>
        <v>19692</v>
      </c>
      <c r="C9" s="554">
        <f>SUM(C11:C36)</f>
        <v>6682</v>
      </c>
      <c r="D9" s="554">
        <f>SUM(D11:D36)</f>
        <v>13010</v>
      </c>
      <c r="E9" s="554"/>
      <c r="F9" s="554">
        <f>SUM(F11:F36)</f>
        <v>9841</v>
      </c>
      <c r="G9" s="554">
        <f>SUM(G11:G36)</f>
        <v>3398</v>
      </c>
      <c r="H9" s="554">
        <f>SUM(H11:H36)</f>
        <v>6443</v>
      </c>
      <c r="I9" s="554"/>
      <c r="J9" s="554">
        <f>SUM(J11:J36)</f>
        <v>5604</v>
      </c>
      <c r="K9" s="554">
        <f>SUM(K11:K36)</f>
        <v>1888</v>
      </c>
      <c r="L9" s="554">
        <f>SUM(L11:L36)</f>
        <v>3716</v>
      </c>
      <c r="M9" s="554"/>
      <c r="N9" s="554">
        <f>SUM(N11:N36)</f>
        <v>4247</v>
      </c>
      <c r="O9" s="554">
        <f>SUM(O11:O36)</f>
        <v>1396</v>
      </c>
      <c r="P9" s="554">
        <f>SUM(P11:P36)</f>
        <v>2851</v>
      </c>
    </row>
    <row r="10" spans="1:17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</row>
    <row r="11" spans="1:17" x14ac:dyDescent="0.2">
      <c r="A11" s="54" t="s">
        <v>54</v>
      </c>
      <c r="B11" s="524">
        <f t="shared" ref="B11:B36" si="0">+F11+J11+N11</f>
        <v>563</v>
      </c>
      <c r="C11" s="524">
        <f t="shared" ref="C11:C36" si="1">+G11+K11+O11</f>
        <v>206</v>
      </c>
      <c r="D11" s="524">
        <f>+B11-C11</f>
        <v>357</v>
      </c>
      <c r="E11" s="537"/>
      <c r="F11" s="537">
        <v>296</v>
      </c>
      <c r="G11" s="537">
        <v>108</v>
      </c>
      <c r="H11" s="537">
        <v>188</v>
      </c>
      <c r="J11" s="537">
        <v>155</v>
      </c>
      <c r="K11" s="537">
        <v>53</v>
      </c>
      <c r="L11" s="537">
        <v>102</v>
      </c>
      <c r="N11" s="537">
        <v>112</v>
      </c>
      <c r="O11" s="537">
        <v>45</v>
      </c>
      <c r="P11" s="537">
        <v>67</v>
      </c>
    </row>
    <row r="12" spans="1:17" x14ac:dyDescent="0.2">
      <c r="A12" s="54" t="s">
        <v>61</v>
      </c>
      <c r="B12" s="524">
        <f t="shared" si="0"/>
        <v>846</v>
      </c>
      <c r="C12" s="524">
        <f t="shared" si="1"/>
        <v>264</v>
      </c>
      <c r="D12" s="524">
        <f t="shared" ref="D12:D36" si="2">+B12-C12</f>
        <v>582</v>
      </c>
      <c r="E12" s="537"/>
      <c r="F12" s="537">
        <v>459</v>
      </c>
      <c r="G12" s="537">
        <v>146</v>
      </c>
      <c r="H12" s="537">
        <v>313</v>
      </c>
      <c r="J12" s="537">
        <v>231</v>
      </c>
      <c r="K12" s="537">
        <v>73</v>
      </c>
      <c r="L12" s="537">
        <v>158</v>
      </c>
      <c r="N12" s="537">
        <v>156</v>
      </c>
      <c r="O12" s="537">
        <v>45</v>
      </c>
      <c r="P12" s="537">
        <v>111</v>
      </c>
    </row>
    <row r="13" spans="1:17" x14ac:dyDescent="0.2">
      <c r="A13" s="54" t="s">
        <v>31</v>
      </c>
      <c r="B13" s="524">
        <f t="shared" si="0"/>
        <v>503</v>
      </c>
      <c r="C13" s="524">
        <f t="shared" si="1"/>
        <v>163</v>
      </c>
      <c r="D13" s="524">
        <f t="shared" si="2"/>
        <v>340</v>
      </c>
      <c r="E13" s="537"/>
      <c r="F13" s="537">
        <v>289</v>
      </c>
      <c r="G13" s="537">
        <v>82</v>
      </c>
      <c r="H13" s="537">
        <v>207</v>
      </c>
      <c r="J13" s="537">
        <v>131</v>
      </c>
      <c r="K13" s="537">
        <v>55</v>
      </c>
      <c r="L13" s="537">
        <v>76</v>
      </c>
      <c r="N13" s="537">
        <v>83</v>
      </c>
      <c r="O13" s="537">
        <v>26</v>
      </c>
      <c r="P13" s="537">
        <v>57</v>
      </c>
    </row>
    <row r="14" spans="1:17" x14ac:dyDescent="0.2">
      <c r="A14" s="54" t="s">
        <v>62</v>
      </c>
      <c r="B14" s="524">
        <f t="shared" si="0"/>
        <v>1466</v>
      </c>
      <c r="C14" s="524">
        <f t="shared" si="1"/>
        <v>545</v>
      </c>
      <c r="D14" s="524">
        <f t="shared" si="2"/>
        <v>921</v>
      </c>
      <c r="E14" s="537"/>
      <c r="F14" s="537">
        <v>671</v>
      </c>
      <c r="G14" s="537">
        <v>254</v>
      </c>
      <c r="H14" s="537">
        <v>417</v>
      </c>
      <c r="J14" s="537">
        <v>435</v>
      </c>
      <c r="K14" s="537">
        <v>157</v>
      </c>
      <c r="L14" s="537">
        <v>278</v>
      </c>
      <c r="N14" s="537">
        <v>360</v>
      </c>
      <c r="O14" s="537">
        <v>134</v>
      </c>
      <c r="P14" s="537">
        <v>226</v>
      </c>
    </row>
    <row r="15" spans="1:17" x14ac:dyDescent="0.2">
      <c r="A15" s="54" t="s">
        <v>63</v>
      </c>
      <c r="B15" s="524">
        <f t="shared" si="0"/>
        <v>339</v>
      </c>
      <c r="C15" s="524">
        <f t="shared" si="1"/>
        <v>124</v>
      </c>
      <c r="D15" s="524">
        <f t="shared" si="2"/>
        <v>215</v>
      </c>
      <c r="E15" s="538"/>
      <c r="F15" s="537">
        <v>144</v>
      </c>
      <c r="G15" s="537">
        <v>57</v>
      </c>
      <c r="H15" s="537">
        <v>87</v>
      </c>
      <c r="J15" s="537">
        <v>115</v>
      </c>
      <c r="K15" s="537">
        <v>45</v>
      </c>
      <c r="L15" s="537">
        <v>70</v>
      </c>
      <c r="N15" s="537">
        <v>80</v>
      </c>
      <c r="O15" s="537">
        <v>22</v>
      </c>
      <c r="P15" s="537">
        <v>58</v>
      </c>
    </row>
    <row r="16" spans="1:17" x14ac:dyDescent="0.2">
      <c r="A16" s="54" t="s">
        <v>64</v>
      </c>
      <c r="B16" s="524">
        <f t="shared" si="0"/>
        <v>999</v>
      </c>
      <c r="C16" s="524">
        <f t="shared" si="1"/>
        <v>347</v>
      </c>
      <c r="D16" s="524">
        <f t="shared" si="2"/>
        <v>652</v>
      </c>
      <c r="E16" s="538"/>
      <c r="F16" s="538">
        <v>451</v>
      </c>
      <c r="G16" s="538">
        <v>167</v>
      </c>
      <c r="H16" s="538">
        <v>284</v>
      </c>
      <c r="J16" s="538">
        <v>244</v>
      </c>
      <c r="K16" s="538">
        <v>72</v>
      </c>
      <c r="L16" s="538">
        <v>172</v>
      </c>
      <c r="N16" s="538">
        <v>304</v>
      </c>
      <c r="O16" s="538">
        <v>108</v>
      </c>
      <c r="P16" s="538">
        <v>196</v>
      </c>
    </row>
    <row r="17" spans="1:16" x14ac:dyDescent="0.2">
      <c r="A17" s="54" t="s">
        <v>84</v>
      </c>
      <c r="B17" s="524">
        <f t="shared" si="0"/>
        <v>340</v>
      </c>
      <c r="C17" s="524">
        <f t="shared" si="1"/>
        <v>131</v>
      </c>
      <c r="D17" s="524">
        <f t="shared" si="2"/>
        <v>209</v>
      </c>
      <c r="E17" s="538"/>
      <c r="F17" s="538">
        <v>159</v>
      </c>
      <c r="G17" s="538">
        <v>70</v>
      </c>
      <c r="H17" s="538">
        <v>89</v>
      </c>
      <c r="J17" s="538">
        <v>108</v>
      </c>
      <c r="K17" s="538">
        <v>43</v>
      </c>
      <c r="L17" s="538">
        <v>65</v>
      </c>
      <c r="N17" s="538">
        <v>73</v>
      </c>
      <c r="O17" s="538">
        <v>18</v>
      </c>
      <c r="P17" s="538">
        <v>55</v>
      </c>
    </row>
    <row r="18" spans="1:16" x14ac:dyDescent="0.2">
      <c r="A18" s="54" t="s">
        <v>55</v>
      </c>
      <c r="B18" s="524">
        <f t="shared" si="0"/>
        <v>1833</v>
      </c>
      <c r="C18" s="524">
        <f t="shared" si="1"/>
        <v>770</v>
      </c>
      <c r="D18" s="524">
        <f t="shared" si="2"/>
        <v>1063</v>
      </c>
      <c r="E18" s="538"/>
      <c r="F18" s="538">
        <v>930</v>
      </c>
      <c r="G18" s="538">
        <v>380</v>
      </c>
      <c r="H18" s="538">
        <v>550</v>
      </c>
      <c r="J18" s="538">
        <v>517</v>
      </c>
      <c r="K18" s="538">
        <v>231</v>
      </c>
      <c r="L18" s="538">
        <v>286</v>
      </c>
      <c r="N18" s="538">
        <v>386</v>
      </c>
      <c r="O18" s="538">
        <v>159</v>
      </c>
      <c r="P18" s="538">
        <v>227</v>
      </c>
    </row>
    <row r="19" spans="1:16" x14ac:dyDescent="0.2">
      <c r="A19" s="54" t="s">
        <v>65</v>
      </c>
      <c r="B19" s="524">
        <f t="shared" si="0"/>
        <v>574</v>
      </c>
      <c r="C19" s="524">
        <f t="shared" si="1"/>
        <v>226</v>
      </c>
      <c r="D19" s="524">
        <f t="shared" si="2"/>
        <v>348</v>
      </c>
      <c r="E19" s="537"/>
      <c r="F19" s="537">
        <v>286</v>
      </c>
      <c r="G19" s="537">
        <v>110</v>
      </c>
      <c r="H19" s="537">
        <v>176</v>
      </c>
      <c r="J19" s="537">
        <v>148</v>
      </c>
      <c r="K19" s="537">
        <v>60</v>
      </c>
      <c r="L19" s="537">
        <v>88</v>
      </c>
      <c r="N19" s="537">
        <v>140</v>
      </c>
      <c r="O19" s="537">
        <v>56</v>
      </c>
      <c r="P19" s="537">
        <v>84</v>
      </c>
    </row>
    <row r="20" spans="1:16" x14ac:dyDescent="0.2">
      <c r="A20" s="54" t="s">
        <v>66</v>
      </c>
      <c r="B20" s="524">
        <f t="shared" si="0"/>
        <v>1226</v>
      </c>
      <c r="C20" s="524">
        <f t="shared" si="1"/>
        <v>347</v>
      </c>
      <c r="D20" s="524">
        <f t="shared" si="2"/>
        <v>879</v>
      </c>
      <c r="E20" s="538"/>
      <c r="F20" s="538">
        <v>650</v>
      </c>
      <c r="G20" s="538">
        <v>208</v>
      </c>
      <c r="H20" s="538">
        <v>442</v>
      </c>
      <c r="J20" s="538">
        <v>323</v>
      </c>
      <c r="K20" s="538">
        <v>87</v>
      </c>
      <c r="L20" s="538">
        <v>236</v>
      </c>
      <c r="N20" s="538">
        <v>253</v>
      </c>
      <c r="O20" s="538">
        <v>52</v>
      </c>
      <c r="P20" s="538">
        <v>201</v>
      </c>
    </row>
    <row r="21" spans="1:16" x14ac:dyDescent="0.2">
      <c r="A21" s="54" t="s">
        <v>67</v>
      </c>
      <c r="B21" s="524">
        <f t="shared" si="0"/>
        <v>349</v>
      </c>
      <c r="C21" s="524">
        <f t="shared" si="1"/>
        <v>100</v>
      </c>
      <c r="D21" s="524">
        <f t="shared" si="2"/>
        <v>249</v>
      </c>
      <c r="E21" s="538"/>
      <c r="F21" s="538">
        <v>177</v>
      </c>
      <c r="G21" s="538">
        <v>48</v>
      </c>
      <c r="H21" s="538">
        <v>129</v>
      </c>
      <c r="J21" s="538">
        <v>119</v>
      </c>
      <c r="K21" s="538">
        <v>34</v>
      </c>
      <c r="L21" s="538">
        <v>85</v>
      </c>
      <c r="N21" s="538">
        <v>53</v>
      </c>
      <c r="O21" s="538">
        <v>18</v>
      </c>
      <c r="P21" s="538">
        <v>35</v>
      </c>
    </row>
    <row r="22" spans="1:16" x14ac:dyDescent="0.2">
      <c r="A22" s="53" t="s">
        <v>32</v>
      </c>
      <c r="B22" s="524">
        <f t="shared" si="0"/>
        <v>893</v>
      </c>
      <c r="C22" s="524">
        <f t="shared" si="1"/>
        <v>294</v>
      </c>
      <c r="D22" s="524">
        <f t="shared" si="2"/>
        <v>599</v>
      </c>
      <c r="E22" s="524"/>
      <c r="F22" s="537">
        <v>422</v>
      </c>
      <c r="G22" s="537">
        <v>153</v>
      </c>
      <c r="H22" s="524">
        <v>269</v>
      </c>
      <c r="J22" s="537">
        <v>241</v>
      </c>
      <c r="K22" s="537">
        <v>75</v>
      </c>
      <c r="L22" s="537">
        <v>166</v>
      </c>
      <c r="N22" s="524">
        <v>230</v>
      </c>
      <c r="O22" s="537">
        <v>66</v>
      </c>
      <c r="P22" s="537">
        <v>164</v>
      </c>
    </row>
    <row r="23" spans="1:16" x14ac:dyDescent="0.2">
      <c r="A23" s="54" t="s">
        <v>68</v>
      </c>
      <c r="B23" s="524">
        <f t="shared" si="0"/>
        <v>273</v>
      </c>
      <c r="C23" s="524">
        <f t="shared" si="1"/>
        <v>66</v>
      </c>
      <c r="D23" s="524">
        <f t="shared" si="2"/>
        <v>207</v>
      </c>
      <c r="E23" s="524"/>
      <c r="F23" s="524">
        <v>169</v>
      </c>
      <c r="G23" s="524">
        <v>37</v>
      </c>
      <c r="H23" s="524">
        <v>132</v>
      </c>
      <c r="J23" s="524">
        <v>66</v>
      </c>
      <c r="K23" s="524">
        <v>16</v>
      </c>
      <c r="L23" s="524">
        <v>50</v>
      </c>
      <c r="N23" s="524">
        <v>38</v>
      </c>
      <c r="O23" s="524">
        <v>13</v>
      </c>
      <c r="P23" s="524">
        <v>25</v>
      </c>
    </row>
    <row r="24" spans="1:16" x14ac:dyDescent="0.2">
      <c r="A24" s="54" t="s">
        <v>33</v>
      </c>
      <c r="B24" s="524">
        <f t="shared" si="0"/>
        <v>662</v>
      </c>
      <c r="C24" s="524">
        <f t="shared" si="1"/>
        <v>247</v>
      </c>
      <c r="D24" s="524">
        <f t="shared" si="2"/>
        <v>415</v>
      </c>
      <c r="E24" s="524"/>
      <c r="F24" s="524">
        <v>378</v>
      </c>
      <c r="G24" s="524">
        <v>140</v>
      </c>
      <c r="H24" s="524">
        <v>238</v>
      </c>
      <c r="J24" s="524">
        <v>150</v>
      </c>
      <c r="K24" s="524">
        <v>51</v>
      </c>
      <c r="L24" s="524">
        <v>99</v>
      </c>
      <c r="N24" s="524">
        <v>134</v>
      </c>
      <c r="O24" s="524">
        <v>56</v>
      </c>
      <c r="P24" s="524">
        <v>78</v>
      </c>
    </row>
    <row r="25" spans="1:16" x14ac:dyDescent="0.2">
      <c r="A25" s="54" t="s">
        <v>218</v>
      </c>
      <c r="B25" s="524">
        <f t="shared" si="0"/>
        <v>202</v>
      </c>
      <c r="C25" s="524">
        <f t="shared" si="1"/>
        <v>56</v>
      </c>
      <c r="D25" s="524">
        <f t="shared" si="2"/>
        <v>146</v>
      </c>
      <c r="E25" s="524"/>
      <c r="F25" s="524">
        <v>92</v>
      </c>
      <c r="G25" s="524">
        <v>26</v>
      </c>
      <c r="H25" s="524">
        <v>66</v>
      </c>
      <c r="J25" s="524">
        <v>58</v>
      </c>
      <c r="K25" s="524">
        <v>18</v>
      </c>
      <c r="L25" s="524">
        <v>40</v>
      </c>
      <c r="N25" s="524">
        <v>52</v>
      </c>
      <c r="O25" s="524">
        <v>12</v>
      </c>
      <c r="P25" s="524">
        <v>40</v>
      </c>
    </row>
    <row r="26" spans="1:16" x14ac:dyDescent="0.2">
      <c r="A26" s="54" t="s">
        <v>56</v>
      </c>
      <c r="B26" s="524">
        <f t="shared" si="0"/>
        <v>518</v>
      </c>
      <c r="C26" s="524">
        <f t="shared" si="1"/>
        <v>210</v>
      </c>
      <c r="D26" s="524">
        <f t="shared" si="2"/>
        <v>308</v>
      </c>
      <c r="E26" s="524"/>
      <c r="F26" s="524">
        <v>277</v>
      </c>
      <c r="G26" s="524">
        <v>128</v>
      </c>
      <c r="H26" s="524">
        <v>149</v>
      </c>
      <c r="J26" s="524">
        <v>139</v>
      </c>
      <c r="K26" s="524">
        <v>53</v>
      </c>
      <c r="L26" s="524">
        <v>86</v>
      </c>
      <c r="N26" s="524">
        <v>102</v>
      </c>
      <c r="O26" s="524">
        <v>29</v>
      </c>
      <c r="P26" s="524">
        <v>73</v>
      </c>
    </row>
    <row r="27" spans="1:16" x14ac:dyDescent="0.2">
      <c r="A27" s="54" t="s">
        <v>70</v>
      </c>
      <c r="B27" s="524">
        <f t="shared" si="0"/>
        <v>1218</v>
      </c>
      <c r="C27" s="524">
        <f t="shared" si="1"/>
        <v>428</v>
      </c>
      <c r="D27" s="524">
        <f t="shared" si="2"/>
        <v>790</v>
      </c>
      <c r="E27" s="524"/>
      <c r="F27" s="524">
        <v>668</v>
      </c>
      <c r="G27" s="524">
        <v>224</v>
      </c>
      <c r="H27" s="524">
        <v>444</v>
      </c>
      <c r="J27" s="524">
        <v>315</v>
      </c>
      <c r="K27" s="524">
        <v>117</v>
      </c>
      <c r="L27" s="524">
        <v>198</v>
      </c>
      <c r="N27" s="524">
        <v>235</v>
      </c>
      <c r="O27" s="524">
        <v>87</v>
      </c>
      <c r="P27" s="524">
        <v>148</v>
      </c>
    </row>
    <row r="28" spans="1:16" x14ac:dyDescent="0.2">
      <c r="A28" s="54" t="s">
        <v>71</v>
      </c>
      <c r="B28" s="524">
        <f t="shared" si="0"/>
        <v>1394</v>
      </c>
      <c r="C28" s="524">
        <f t="shared" si="1"/>
        <v>479</v>
      </c>
      <c r="D28" s="524">
        <f t="shared" si="2"/>
        <v>915</v>
      </c>
      <c r="E28" s="524"/>
      <c r="F28" s="524">
        <v>702</v>
      </c>
      <c r="G28" s="524">
        <v>253</v>
      </c>
      <c r="H28" s="524">
        <v>449</v>
      </c>
      <c r="J28" s="524">
        <v>417</v>
      </c>
      <c r="K28" s="524">
        <v>137</v>
      </c>
      <c r="L28" s="524">
        <v>280</v>
      </c>
      <c r="N28" s="524">
        <v>275</v>
      </c>
      <c r="O28" s="524">
        <v>89</v>
      </c>
      <c r="P28" s="524">
        <v>186</v>
      </c>
    </row>
    <row r="29" spans="1:16" x14ac:dyDescent="0.2">
      <c r="A29" s="54" t="s">
        <v>57</v>
      </c>
      <c r="B29" s="524">
        <f t="shared" si="0"/>
        <v>418</v>
      </c>
      <c r="C29" s="524">
        <f t="shared" si="1"/>
        <v>187</v>
      </c>
      <c r="D29" s="524">
        <f t="shared" si="2"/>
        <v>231</v>
      </c>
      <c r="E29" s="524"/>
      <c r="F29" s="524">
        <v>183</v>
      </c>
      <c r="G29" s="524">
        <v>104</v>
      </c>
      <c r="H29" s="524">
        <v>79</v>
      </c>
      <c r="J29" s="524">
        <v>147</v>
      </c>
      <c r="K29" s="524">
        <v>56</v>
      </c>
      <c r="L29" s="524">
        <v>91</v>
      </c>
      <c r="N29" s="524">
        <v>88</v>
      </c>
      <c r="O29" s="524">
        <v>27</v>
      </c>
      <c r="P29" s="524">
        <v>61</v>
      </c>
    </row>
    <row r="30" spans="1:16" x14ac:dyDescent="0.2">
      <c r="A30" s="54" t="s">
        <v>58</v>
      </c>
      <c r="B30" s="524">
        <f t="shared" si="0"/>
        <v>407</v>
      </c>
      <c r="C30" s="524">
        <f t="shared" si="1"/>
        <v>144</v>
      </c>
      <c r="D30" s="524">
        <f t="shared" si="2"/>
        <v>263</v>
      </c>
      <c r="E30" s="524"/>
      <c r="F30" s="524">
        <v>175</v>
      </c>
      <c r="G30" s="524">
        <v>72</v>
      </c>
      <c r="H30" s="524">
        <v>103</v>
      </c>
      <c r="J30" s="524">
        <v>119</v>
      </c>
      <c r="K30" s="524">
        <v>31</v>
      </c>
      <c r="L30" s="524">
        <v>88</v>
      </c>
      <c r="N30" s="524">
        <v>113</v>
      </c>
      <c r="O30" s="524">
        <v>41</v>
      </c>
      <c r="P30" s="524">
        <v>72</v>
      </c>
    </row>
    <row r="31" spans="1:16" x14ac:dyDescent="0.2">
      <c r="A31" s="54" t="s">
        <v>59</v>
      </c>
      <c r="B31" s="524">
        <f t="shared" si="0"/>
        <v>1164</v>
      </c>
      <c r="C31" s="524">
        <f t="shared" si="1"/>
        <v>357</v>
      </c>
      <c r="D31" s="524">
        <f t="shared" si="2"/>
        <v>807</v>
      </c>
      <c r="E31" s="524"/>
      <c r="F31" s="524">
        <v>579</v>
      </c>
      <c r="G31" s="524">
        <v>179</v>
      </c>
      <c r="H31" s="524">
        <v>400</v>
      </c>
      <c r="J31" s="524">
        <v>345</v>
      </c>
      <c r="K31" s="524">
        <v>115</v>
      </c>
      <c r="L31" s="524">
        <v>230</v>
      </c>
      <c r="N31" s="524">
        <v>240</v>
      </c>
      <c r="O31" s="524">
        <v>63</v>
      </c>
      <c r="P31" s="524">
        <v>177</v>
      </c>
    </row>
    <row r="32" spans="1:16" x14ac:dyDescent="0.2">
      <c r="A32" s="54" t="s">
        <v>85</v>
      </c>
      <c r="B32" s="524">
        <f t="shared" si="0"/>
        <v>809</v>
      </c>
      <c r="C32" s="524">
        <f t="shared" si="1"/>
        <v>267</v>
      </c>
      <c r="D32" s="524">
        <f t="shared" si="2"/>
        <v>542</v>
      </c>
      <c r="E32" s="524"/>
      <c r="F32" s="524">
        <v>449</v>
      </c>
      <c r="G32" s="524">
        <v>142</v>
      </c>
      <c r="H32" s="524">
        <v>307</v>
      </c>
      <c r="J32" s="524">
        <v>217</v>
      </c>
      <c r="K32" s="524">
        <v>79</v>
      </c>
      <c r="L32" s="524">
        <v>138</v>
      </c>
      <c r="N32" s="524">
        <v>143</v>
      </c>
      <c r="O32" s="524">
        <v>46</v>
      </c>
      <c r="P32" s="524">
        <v>97</v>
      </c>
    </row>
    <row r="33" spans="1:16" x14ac:dyDescent="0.2">
      <c r="A33" s="54" t="s">
        <v>72</v>
      </c>
      <c r="B33" s="524">
        <f t="shared" si="0"/>
        <v>628</v>
      </c>
      <c r="C33" s="524">
        <f t="shared" si="1"/>
        <v>201</v>
      </c>
      <c r="D33" s="524">
        <f t="shared" si="2"/>
        <v>427</v>
      </c>
      <c r="E33" s="524"/>
      <c r="F33" s="524">
        <v>238</v>
      </c>
      <c r="G33" s="524">
        <v>76</v>
      </c>
      <c r="H33" s="524">
        <v>162</v>
      </c>
      <c r="J33" s="524">
        <v>223</v>
      </c>
      <c r="K33" s="524">
        <v>66</v>
      </c>
      <c r="L33" s="524">
        <v>157</v>
      </c>
      <c r="N33" s="524">
        <v>167</v>
      </c>
      <c r="O33" s="524">
        <v>59</v>
      </c>
      <c r="P33" s="524">
        <v>108</v>
      </c>
    </row>
    <row r="34" spans="1:16" x14ac:dyDescent="0.2">
      <c r="A34" s="54" t="s">
        <v>73</v>
      </c>
      <c r="B34" s="524">
        <f t="shared" si="0"/>
        <v>531</v>
      </c>
      <c r="C34" s="524">
        <f t="shared" si="1"/>
        <v>139</v>
      </c>
      <c r="D34" s="524">
        <f t="shared" si="2"/>
        <v>392</v>
      </c>
      <c r="E34" s="524"/>
      <c r="F34" s="524">
        <v>306</v>
      </c>
      <c r="G34" s="524">
        <v>78</v>
      </c>
      <c r="H34" s="524">
        <v>228</v>
      </c>
      <c r="J34" s="524">
        <v>135</v>
      </c>
      <c r="K34" s="524">
        <v>34</v>
      </c>
      <c r="L34" s="524">
        <v>101</v>
      </c>
      <c r="N34" s="524">
        <v>90</v>
      </c>
      <c r="O34" s="524">
        <v>27</v>
      </c>
      <c r="P34" s="524">
        <v>63</v>
      </c>
    </row>
    <row r="35" spans="1:16" x14ac:dyDescent="0.2">
      <c r="A35" s="54" t="s">
        <v>74</v>
      </c>
      <c r="B35" s="524">
        <f t="shared" si="0"/>
        <v>1180</v>
      </c>
      <c r="C35" s="524">
        <f t="shared" si="1"/>
        <v>307</v>
      </c>
      <c r="D35" s="524">
        <f t="shared" si="2"/>
        <v>873</v>
      </c>
      <c r="E35" s="524"/>
      <c r="F35" s="524">
        <v>540</v>
      </c>
      <c r="G35" s="524">
        <v>134</v>
      </c>
      <c r="H35" s="524">
        <v>406</v>
      </c>
      <c r="J35" s="524">
        <v>374</v>
      </c>
      <c r="K35" s="524">
        <v>93</v>
      </c>
      <c r="L35" s="524">
        <v>281</v>
      </c>
      <c r="N35" s="524">
        <v>266</v>
      </c>
      <c r="O35" s="524">
        <v>80</v>
      </c>
      <c r="P35" s="524">
        <v>186</v>
      </c>
    </row>
    <row r="36" spans="1:16" ht="13.5" thickBot="1" x14ac:dyDescent="0.25">
      <c r="A36" s="58" t="s">
        <v>75</v>
      </c>
      <c r="B36" s="520">
        <f t="shared" si="0"/>
        <v>357</v>
      </c>
      <c r="C36" s="520">
        <f t="shared" si="1"/>
        <v>77</v>
      </c>
      <c r="D36" s="520">
        <f t="shared" si="2"/>
        <v>280</v>
      </c>
      <c r="E36" s="520"/>
      <c r="F36" s="520">
        <v>151</v>
      </c>
      <c r="G36" s="520">
        <v>22</v>
      </c>
      <c r="H36" s="520">
        <v>129</v>
      </c>
      <c r="I36" s="520"/>
      <c r="J36" s="520">
        <v>132</v>
      </c>
      <c r="K36" s="520">
        <v>37</v>
      </c>
      <c r="L36" s="520">
        <v>95</v>
      </c>
      <c r="M36" s="520"/>
      <c r="N36" s="520">
        <v>74</v>
      </c>
      <c r="O36" s="520">
        <v>18</v>
      </c>
      <c r="P36" s="520">
        <v>56</v>
      </c>
    </row>
    <row r="37" spans="1:16" ht="15" customHeight="1" x14ac:dyDescent="0.2">
      <c r="A37" s="35" t="s">
        <v>24</v>
      </c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</row>
    <row r="38" spans="1:16" x14ac:dyDescent="0.2"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</row>
  </sheetData>
  <mergeCells count="10"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B11:P36">
    <cfRule type="cellIs" dxfId="474" priority="4" operator="equal">
      <formula>0</formula>
    </cfRule>
  </conditionalFormatting>
  <conditionalFormatting sqref="F9:H9">
    <cfRule type="cellIs" dxfId="473" priority="3" operator="equal">
      <formula>0</formula>
    </cfRule>
  </conditionalFormatting>
  <conditionalFormatting sqref="J9:L9">
    <cfRule type="cellIs" dxfId="472" priority="2" operator="equal">
      <formula>0</formula>
    </cfRule>
  </conditionalFormatting>
  <conditionalFormatting sqref="N9:P9">
    <cfRule type="cellIs" dxfId="471" priority="1" operator="equal">
      <formula>0</formula>
    </cfRule>
  </conditionalFormatting>
  <conditionalFormatting sqref="B9:D9">
    <cfRule type="cellIs" dxfId="470" priority="5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8" tint="0.59999389629810485"/>
    <pageSetUpPr fitToPage="1"/>
  </sheetPr>
  <dimension ref="A1:N60"/>
  <sheetViews>
    <sheetView showGridLines="0" zoomScaleNormal="100" zoomScaleSheetLayoutView="100" workbookViewId="0">
      <selection sqref="A1:M1"/>
    </sheetView>
  </sheetViews>
  <sheetFormatPr baseColWidth="10" defaultColWidth="7.625" defaultRowHeight="12.75" x14ac:dyDescent="0.2"/>
  <cols>
    <col min="1" max="1" width="26.5" style="74" customWidth="1"/>
    <col min="2" max="13" width="8.375" style="95" customWidth="1"/>
    <col min="14" max="14" width="9.5" style="95" customWidth="1"/>
    <col min="15" max="16384" width="7.625" style="95"/>
  </cols>
  <sheetData>
    <row r="1" spans="1:14" ht="15" customHeight="1" x14ac:dyDescent="0.25">
      <c r="A1" s="781" t="s">
        <v>969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4" ht="15" customHeight="1" x14ac:dyDescent="0.25">
      <c r="A2" s="782" t="s">
        <v>23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353" t="s">
        <v>612</v>
      </c>
    </row>
    <row r="3" spans="1:14" ht="15" x14ac:dyDescent="0.25">
      <c r="A3" s="782" t="s">
        <v>205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</row>
    <row r="4" spans="1:14" ht="15" x14ac:dyDescent="0.25">
      <c r="A4" s="781" t="s">
        <v>212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14" ht="15" x14ac:dyDescent="0.25">
      <c r="A5" s="781" t="s">
        <v>207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14" ht="15" x14ac:dyDescent="0.25">
      <c r="A6" s="783" t="s">
        <v>97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</row>
    <row r="7" spans="1:14" s="112" customFormat="1" ht="27" customHeight="1" x14ac:dyDescent="0.25">
      <c r="A7" s="436" t="s">
        <v>226</v>
      </c>
      <c r="B7" s="420">
        <v>2010</v>
      </c>
      <c r="C7" s="420">
        <v>2011</v>
      </c>
      <c r="D7" s="420">
        <v>2012</v>
      </c>
      <c r="E7" s="420">
        <v>2013</v>
      </c>
      <c r="F7" s="420">
        <v>2014</v>
      </c>
      <c r="G7" s="420">
        <v>2015</v>
      </c>
      <c r="H7" s="420">
        <v>2016</v>
      </c>
      <c r="I7" s="420">
        <v>2017</v>
      </c>
      <c r="J7" s="420">
        <v>2018</v>
      </c>
      <c r="K7" s="420">
        <v>2019</v>
      </c>
      <c r="L7" s="420">
        <v>2020</v>
      </c>
      <c r="M7" s="420">
        <v>2021</v>
      </c>
    </row>
    <row r="8" spans="1:14" ht="6.75" customHeight="1" x14ac:dyDescent="0.2">
      <c r="A8" s="111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s="437" customFormat="1" x14ac:dyDescent="0.2">
      <c r="A9" s="77" t="s">
        <v>0</v>
      </c>
      <c r="B9" s="454">
        <v>19324</v>
      </c>
      <c r="C9" s="454">
        <v>19250</v>
      </c>
      <c r="D9" s="454">
        <v>19216</v>
      </c>
      <c r="E9" s="454">
        <v>20016</v>
      </c>
      <c r="F9" s="454">
        <v>19415</v>
      </c>
      <c r="G9" s="454">
        <v>19207</v>
      </c>
      <c r="H9" s="454">
        <v>19064</v>
      </c>
      <c r="I9" s="454">
        <v>18770</v>
      </c>
      <c r="J9" s="454">
        <v>18206</v>
      </c>
      <c r="K9" s="454">
        <v>18251</v>
      </c>
      <c r="L9" s="454">
        <v>18080</v>
      </c>
      <c r="M9" s="421">
        <f>+M11+M18+M28+M57</f>
        <v>17786</v>
      </c>
    </row>
    <row r="10" spans="1:14" ht="6.75" customHeight="1" x14ac:dyDescent="0.2">
      <c r="A10" s="75"/>
      <c r="B10" s="422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7"/>
    </row>
    <row r="11" spans="1:14" s="437" customFormat="1" x14ac:dyDescent="0.2">
      <c r="A11" s="79" t="s">
        <v>3</v>
      </c>
      <c r="B11" s="454">
        <v>1334</v>
      </c>
      <c r="C11" s="454">
        <v>1556</v>
      </c>
      <c r="D11" s="454">
        <v>1538</v>
      </c>
      <c r="E11" s="454">
        <v>1658</v>
      </c>
      <c r="F11" s="454">
        <v>1701</v>
      </c>
      <c r="G11" s="454">
        <v>1629</v>
      </c>
      <c r="H11" s="454">
        <v>1597</v>
      </c>
      <c r="I11" s="454">
        <v>1570</v>
      </c>
      <c r="J11" s="454">
        <v>1423</v>
      </c>
      <c r="K11" s="454">
        <v>1359</v>
      </c>
      <c r="L11" s="454">
        <v>1338</v>
      </c>
      <c r="M11" s="421">
        <f>SUM(M12:M16)</f>
        <v>1127</v>
      </c>
    </row>
    <row r="12" spans="1:14" x14ac:dyDescent="0.2">
      <c r="A12" s="77" t="s">
        <v>19</v>
      </c>
      <c r="B12" s="442"/>
      <c r="C12" s="442"/>
      <c r="D12" s="442"/>
      <c r="E12" s="442"/>
      <c r="F12" s="442">
        <v>52</v>
      </c>
      <c r="G12" s="442">
        <v>12</v>
      </c>
      <c r="H12" s="442">
        <v>12</v>
      </c>
      <c r="I12" s="442">
        <v>12</v>
      </c>
      <c r="J12" s="442"/>
      <c r="K12" s="442"/>
      <c r="L12" s="442"/>
      <c r="M12" s="442"/>
    </row>
    <row r="13" spans="1:14" x14ac:dyDescent="0.2">
      <c r="A13" s="77" t="s">
        <v>17</v>
      </c>
      <c r="B13" s="442">
        <v>40</v>
      </c>
      <c r="C13" s="442">
        <v>59</v>
      </c>
      <c r="D13" s="442">
        <v>33</v>
      </c>
      <c r="E13" s="442">
        <v>29</v>
      </c>
      <c r="F13" s="442">
        <v>73</v>
      </c>
      <c r="G13" s="442">
        <v>26</v>
      </c>
      <c r="H13" s="442">
        <v>15</v>
      </c>
      <c r="I13" s="442">
        <v>21</v>
      </c>
      <c r="J13" s="442">
        <v>2</v>
      </c>
      <c r="K13" s="442">
        <v>3</v>
      </c>
      <c r="L13" s="442">
        <v>4</v>
      </c>
      <c r="M13" s="430">
        <v>5</v>
      </c>
    </row>
    <row r="14" spans="1:14" x14ac:dyDescent="0.2">
      <c r="A14" s="77" t="s">
        <v>4</v>
      </c>
      <c r="B14" s="442">
        <v>75</v>
      </c>
      <c r="C14" s="442">
        <v>104</v>
      </c>
      <c r="D14" s="442">
        <v>90</v>
      </c>
      <c r="E14" s="442">
        <v>172</v>
      </c>
      <c r="F14" s="442">
        <v>194</v>
      </c>
      <c r="G14" s="442">
        <v>212</v>
      </c>
      <c r="H14" s="442">
        <v>194</v>
      </c>
      <c r="I14" s="442">
        <v>188</v>
      </c>
      <c r="J14" s="442">
        <v>150</v>
      </c>
      <c r="K14" s="442">
        <v>150</v>
      </c>
      <c r="L14" s="442">
        <v>107</v>
      </c>
      <c r="M14" s="430">
        <v>99</v>
      </c>
    </row>
    <row r="15" spans="1:14" x14ac:dyDescent="0.2">
      <c r="A15" s="77" t="s">
        <v>5</v>
      </c>
      <c r="B15" s="442">
        <v>443</v>
      </c>
      <c r="C15" s="442">
        <v>490</v>
      </c>
      <c r="D15" s="442">
        <v>521</v>
      </c>
      <c r="E15" s="442">
        <v>576</v>
      </c>
      <c r="F15" s="442">
        <v>492</v>
      </c>
      <c r="G15" s="442">
        <v>543</v>
      </c>
      <c r="H15" s="442">
        <v>601</v>
      </c>
      <c r="I15" s="442">
        <v>519</v>
      </c>
      <c r="J15" s="442">
        <v>521</v>
      </c>
      <c r="K15" s="442">
        <v>545</v>
      </c>
      <c r="L15" s="442">
        <v>531</v>
      </c>
      <c r="M15" s="430">
        <v>418</v>
      </c>
    </row>
    <row r="16" spans="1:14" x14ac:dyDescent="0.2">
      <c r="A16" s="77" t="s">
        <v>577</v>
      </c>
      <c r="B16" s="442">
        <v>776</v>
      </c>
      <c r="C16" s="442">
        <v>903</v>
      </c>
      <c r="D16" s="442">
        <v>894</v>
      </c>
      <c r="E16" s="442">
        <v>881</v>
      </c>
      <c r="F16" s="442">
        <v>890</v>
      </c>
      <c r="G16" s="442">
        <v>836</v>
      </c>
      <c r="H16" s="442">
        <v>775</v>
      </c>
      <c r="I16" s="442">
        <v>830</v>
      </c>
      <c r="J16" s="442">
        <v>750</v>
      </c>
      <c r="K16" s="442">
        <v>661</v>
      </c>
      <c r="L16" s="442">
        <v>696</v>
      </c>
      <c r="M16" s="430">
        <v>605</v>
      </c>
    </row>
    <row r="17" spans="1:14" ht="6.75" customHeight="1" x14ac:dyDescent="0.2"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7"/>
    </row>
    <row r="18" spans="1:14" s="437" customFormat="1" x14ac:dyDescent="0.2">
      <c r="A18" s="79" t="s">
        <v>6</v>
      </c>
      <c r="B18" s="454">
        <v>5577</v>
      </c>
      <c r="C18" s="454">
        <v>5565</v>
      </c>
      <c r="D18" s="454">
        <v>5605</v>
      </c>
      <c r="E18" s="454">
        <v>5882</v>
      </c>
      <c r="F18" s="454">
        <v>5675</v>
      </c>
      <c r="G18" s="454">
        <v>5563</v>
      </c>
      <c r="H18" s="454">
        <v>5468</v>
      </c>
      <c r="I18" s="454">
        <v>5398</v>
      </c>
      <c r="J18" s="454">
        <v>5292</v>
      </c>
      <c r="K18" s="454">
        <v>5259</v>
      </c>
      <c r="L18" s="454">
        <v>5192</v>
      </c>
      <c r="M18" s="421">
        <f>+M19+M23</f>
        <v>4838</v>
      </c>
    </row>
    <row r="19" spans="1:14" x14ac:dyDescent="0.2">
      <c r="A19" s="77" t="s">
        <v>174</v>
      </c>
      <c r="B19" s="442">
        <v>2789</v>
      </c>
      <c r="C19" s="442">
        <v>2860</v>
      </c>
      <c r="D19" s="442">
        <v>2906</v>
      </c>
      <c r="E19" s="442">
        <v>2998</v>
      </c>
      <c r="F19" s="442">
        <v>2868</v>
      </c>
      <c r="G19" s="442">
        <v>2840</v>
      </c>
      <c r="H19" s="442">
        <v>2810</v>
      </c>
      <c r="I19" s="442">
        <v>2758</v>
      </c>
      <c r="J19" s="442">
        <v>2686</v>
      </c>
      <c r="K19" s="442">
        <v>2631</v>
      </c>
      <c r="L19" s="442">
        <v>2590</v>
      </c>
      <c r="M19" s="430">
        <f>SUM(M20:M22)</f>
        <v>2315</v>
      </c>
    </row>
    <row r="20" spans="1:14" x14ac:dyDescent="0.2">
      <c r="A20" s="81" t="s">
        <v>175</v>
      </c>
      <c r="B20" s="442">
        <v>984</v>
      </c>
      <c r="C20" s="442">
        <v>975</v>
      </c>
      <c r="D20" s="442">
        <v>1012</v>
      </c>
      <c r="E20" s="442">
        <v>1020</v>
      </c>
      <c r="F20" s="442">
        <v>986</v>
      </c>
      <c r="G20" s="442">
        <v>986</v>
      </c>
      <c r="H20" s="442">
        <v>955</v>
      </c>
      <c r="I20" s="442">
        <v>898</v>
      </c>
      <c r="J20" s="442">
        <v>959</v>
      </c>
      <c r="K20" s="442">
        <v>860</v>
      </c>
      <c r="L20" s="422">
        <v>810</v>
      </c>
      <c r="M20" s="427">
        <v>741</v>
      </c>
    </row>
    <row r="21" spans="1:14" x14ac:dyDescent="0.2">
      <c r="A21" s="81" t="s">
        <v>176</v>
      </c>
      <c r="B21" s="442">
        <v>904</v>
      </c>
      <c r="C21" s="442">
        <v>981</v>
      </c>
      <c r="D21" s="442">
        <v>956</v>
      </c>
      <c r="E21" s="442">
        <v>1028</v>
      </c>
      <c r="F21" s="442">
        <v>933</v>
      </c>
      <c r="G21" s="442">
        <v>959</v>
      </c>
      <c r="H21" s="442">
        <v>951</v>
      </c>
      <c r="I21" s="442">
        <v>951</v>
      </c>
      <c r="J21" s="442">
        <v>842</v>
      </c>
      <c r="K21" s="442">
        <v>940</v>
      </c>
      <c r="L21" s="422">
        <v>855</v>
      </c>
      <c r="M21" s="427">
        <v>750</v>
      </c>
    </row>
    <row r="22" spans="1:14" x14ac:dyDescent="0.2">
      <c r="A22" s="81" t="s">
        <v>177</v>
      </c>
      <c r="B22" s="442">
        <v>901</v>
      </c>
      <c r="C22" s="442">
        <v>904</v>
      </c>
      <c r="D22" s="442">
        <v>938</v>
      </c>
      <c r="E22" s="442">
        <v>950</v>
      </c>
      <c r="F22" s="442">
        <v>949</v>
      </c>
      <c r="G22" s="442">
        <v>895</v>
      </c>
      <c r="H22" s="442">
        <v>904</v>
      </c>
      <c r="I22" s="442">
        <v>909</v>
      </c>
      <c r="J22" s="442">
        <v>885</v>
      </c>
      <c r="K22" s="442">
        <v>831</v>
      </c>
      <c r="L22" s="422">
        <v>925</v>
      </c>
      <c r="M22" s="427">
        <v>824</v>
      </c>
    </row>
    <row r="23" spans="1:14" x14ac:dyDescent="0.2">
      <c r="A23" s="77" t="s">
        <v>178</v>
      </c>
      <c r="B23" s="442">
        <v>2788</v>
      </c>
      <c r="C23" s="442">
        <v>2705</v>
      </c>
      <c r="D23" s="442">
        <v>2699</v>
      </c>
      <c r="E23" s="442">
        <v>2884</v>
      </c>
      <c r="F23" s="442">
        <v>2807</v>
      </c>
      <c r="G23" s="442">
        <v>2723</v>
      </c>
      <c r="H23" s="442">
        <v>2658</v>
      </c>
      <c r="I23" s="442">
        <v>2640</v>
      </c>
      <c r="J23" s="442">
        <v>2606</v>
      </c>
      <c r="K23" s="442">
        <v>2628</v>
      </c>
      <c r="L23" s="442">
        <v>2602</v>
      </c>
      <c r="M23" s="430">
        <f>SUM(M24:M26)</f>
        <v>2523</v>
      </c>
      <c r="N23" s="107"/>
    </row>
    <row r="24" spans="1:14" x14ac:dyDescent="0.2">
      <c r="A24" s="81" t="s">
        <v>179</v>
      </c>
      <c r="B24" s="442">
        <v>910</v>
      </c>
      <c r="C24" s="442">
        <v>903</v>
      </c>
      <c r="D24" s="442">
        <v>914</v>
      </c>
      <c r="E24" s="442">
        <v>984</v>
      </c>
      <c r="F24" s="442">
        <v>955</v>
      </c>
      <c r="G24" s="442">
        <v>929</v>
      </c>
      <c r="H24" s="442">
        <v>880</v>
      </c>
      <c r="I24" s="442">
        <v>908</v>
      </c>
      <c r="J24" s="442">
        <v>908</v>
      </c>
      <c r="K24" s="442">
        <v>869</v>
      </c>
      <c r="L24" s="422">
        <v>840</v>
      </c>
      <c r="M24" s="427">
        <v>879</v>
      </c>
    </row>
    <row r="25" spans="1:14" x14ac:dyDescent="0.2">
      <c r="A25" s="81" t="s">
        <v>180</v>
      </c>
      <c r="B25" s="442">
        <v>934</v>
      </c>
      <c r="C25" s="442">
        <v>873</v>
      </c>
      <c r="D25" s="442">
        <v>924</v>
      </c>
      <c r="E25" s="442">
        <v>931</v>
      </c>
      <c r="F25" s="442">
        <v>933</v>
      </c>
      <c r="G25" s="442">
        <v>903</v>
      </c>
      <c r="H25" s="442">
        <v>896</v>
      </c>
      <c r="I25" s="442">
        <v>834</v>
      </c>
      <c r="J25" s="442">
        <v>874</v>
      </c>
      <c r="K25" s="442">
        <v>895</v>
      </c>
      <c r="L25" s="422">
        <v>859</v>
      </c>
      <c r="M25" s="427">
        <v>797</v>
      </c>
    </row>
    <row r="26" spans="1:14" x14ac:dyDescent="0.2">
      <c r="A26" s="81" t="s">
        <v>181</v>
      </c>
      <c r="B26" s="442">
        <v>944</v>
      </c>
      <c r="C26" s="442">
        <v>929</v>
      </c>
      <c r="D26" s="442">
        <v>861</v>
      </c>
      <c r="E26" s="442">
        <v>969</v>
      </c>
      <c r="F26" s="442">
        <v>919</v>
      </c>
      <c r="G26" s="442">
        <v>891</v>
      </c>
      <c r="H26" s="442">
        <v>882</v>
      </c>
      <c r="I26" s="442">
        <v>898</v>
      </c>
      <c r="J26" s="442">
        <v>824</v>
      </c>
      <c r="K26" s="442">
        <v>864</v>
      </c>
      <c r="L26" s="422">
        <v>903</v>
      </c>
      <c r="M26" s="427">
        <v>847</v>
      </c>
    </row>
    <row r="27" spans="1:14" ht="6.75" customHeight="1" x14ac:dyDescent="0.2"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</row>
    <row r="28" spans="1:14" s="437" customFormat="1" x14ac:dyDescent="0.2">
      <c r="A28" s="79" t="s">
        <v>104</v>
      </c>
      <c r="B28" s="421">
        <v>12330</v>
      </c>
      <c r="C28" s="421">
        <v>11986</v>
      </c>
      <c r="D28" s="421">
        <v>11997</v>
      </c>
      <c r="E28" s="421">
        <v>12395</v>
      </c>
      <c r="F28" s="421">
        <v>11911</v>
      </c>
      <c r="G28" s="421">
        <v>11903</v>
      </c>
      <c r="H28" s="421">
        <v>11877</v>
      </c>
      <c r="I28" s="421">
        <v>11675</v>
      </c>
      <c r="J28" s="421">
        <v>11360</v>
      </c>
      <c r="K28" s="421">
        <v>11515</v>
      </c>
      <c r="L28" s="421">
        <v>11445</v>
      </c>
      <c r="M28" s="421">
        <f>+M29+M33</f>
        <v>11720</v>
      </c>
    </row>
    <row r="29" spans="1:14" x14ac:dyDescent="0.2">
      <c r="A29" s="77" t="s">
        <v>182</v>
      </c>
      <c r="B29" s="430">
        <v>7485</v>
      </c>
      <c r="C29" s="430">
        <v>7247</v>
      </c>
      <c r="D29" s="430">
        <v>7232</v>
      </c>
      <c r="E29" s="430">
        <v>7519</v>
      </c>
      <c r="F29" s="430">
        <v>7246</v>
      </c>
      <c r="G29" s="430">
        <v>7125</v>
      </c>
      <c r="H29" s="430">
        <v>7006</v>
      </c>
      <c r="I29" s="430">
        <v>6947</v>
      </c>
      <c r="J29" s="430">
        <v>6859</v>
      </c>
      <c r="K29" s="430">
        <v>6937</v>
      </c>
      <c r="L29" s="430">
        <v>6830</v>
      </c>
      <c r="M29" s="430">
        <f>SUM(M30:M32)</f>
        <v>6877</v>
      </c>
    </row>
    <row r="30" spans="1:14" x14ac:dyDescent="0.2">
      <c r="A30" s="81" t="s">
        <v>78</v>
      </c>
      <c r="B30" s="430">
        <v>2629</v>
      </c>
      <c r="C30" s="430">
        <v>2557</v>
      </c>
      <c r="D30" s="430">
        <v>2642</v>
      </c>
      <c r="E30" s="430">
        <v>2701</v>
      </c>
      <c r="F30" s="430">
        <v>2572</v>
      </c>
      <c r="G30" s="430">
        <v>2512</v>
      </c>
      <c r="H30" s="430">
        <v>2505</v>
      </c>
      <c r="I30" s="430">
        <v>2436</v>
      </c>
      <c r="J30" s="430">
        <v>2444</v>
      </c>
      <c r="K30" s="430">
        <v>2506</v>
      </c>
      <c r="L30" s="430">
        <v>2413</v>
      </c>
      <c r="M30" s="430">
        <f>+M40+M49</f>
        <v>2368</v>
      </c>
    </row>
    <row r="31" spans="1:14" x14ac:dyDescent="0.2">
      <c r="A31" s="81" t="s">
        <v>79</v>
      </c>
      <c r="B31" s="430">
        <v>2592</v>
      </c>
      <c r="C31" s="430">
        <v>2404</v>
      </c>
      <c r="D31" s="430">
        <v>2343</v>
      </c>
      <c r="E31" s="430">
        <v>2536</v>
      </c>
      <c r="F31" s="430">
        <v>2417</v>
      </c>
      <c r="G31" s="430">
        <v>2344</v>
      </c>
      <c r="H31" s="430">
        <v>2284</v>
      </c>
      <c r="I31" s="430">
        <v>2371</v>
      </c>
      <c r="J31" s="430">
        <v>2246</v>
      </c>
      <c r="K31" s="430">
        <v>2282</v>
      </c>
      <c r="L31" s="430">
        <v>2285</v>
      </c>
      <c r="M31" s="430">
        <f>+M41+M50</f>
        <v>2318</v>
      </c>
    </row>
    <row r="32" spans="1:14" x14ac:dyDescent="0.2">
      <c r="A32" s="81" t="s">
        <v>80</v>
      </c>
      <c r="B32" s="430">
        <v>2264</v>
      </c>
      <c r="C32" s="430">
        <v>2286</v>
      </c>
      <c r="D32" s="430">
        <v>2247</v>
      </c>
      <c r="E32" s="430">
        <v>2282</v>
      </c>
      <c r="F32" s="430">
        <v>2257</v>
      </c>
      <c r="G32" s="430">
        <v>2269</v>
      </c>
      <c r="H32" s="430">
        <v>2217</v>
      </c>
      <c r="I32" s="430">
        <v>2140</v>
      </c>
      <c r="J32" s="430">
        <v>2169</v>
      </c>
      <c r="K32" s="430">
        <v>2149</v>
      </c>
      <c r="L32" s="430">
        <v>2132</v>
      </c>
      <c r="M32" s="430">
        <f>+M42+M51</f>
        <v>2191</v>
      </c>
    </row>
    <row r="33" spans="1:14" x14ac:dyDescent="0.2">
      <c r="A33" s="108" t="s">
        <v>583</v>
      </c>
      <c r="B33" s="430">
        <v>4845</v>
      </c>
      <c r="C33" s="430">
        <v>4739</v>
      </c>
      <c r="D33" s="430">
        <v>4765</v>
      </c>
      <c r="E33" s="430">
        <v>4876</v>
      </c>
      <c r="F33" s="430">
        <v>4665</v>
      </c>
      <c r="G33" s="430">
        <v>4778</v>
      </c>
      <c r="H33" s="430">
        <v>4871</v>
      </c>
      <c r="I33" s="430">
        <v>4728</v>
      </c>
      <c r="J33" s="430">
        <v>4501</v>
      </c>
      <c r="K33" s="430">
        <v>4578</v>
      </c>
      <c r="L33" s="430">
        <v>4615</v>
      </c>
      <c r="M33" s="430">
        <f>SUM(M34:M36)</f>
        <v>4843</v>
      </c>
    </row>
    <row r="34" spans="1:14" x14ac:dyDescent="0.2">
      <c r="A34" s="81" t="s">
        <v>81</v>
      </c>
      <c r="B34" s="430">
        <v>2381</v>
      </c>
      <c r="C34" s="430">
        <v>2381</v>
      </c>
      <c r="D34" s="430">
        <v>2373</v>
      </c>
      <c r="E34" s="430">
        <v>2437</v>
      </c>
      <c r="F34" s="430">
        <v>2289</v>
      </c>
      <c r="G34" s="430">
        <v>2371</v>
      </c>
      <c r="H34" s="430">
        <v>2370</v>
      </c>
      <c r="I34" s="430">
        <v>2260</v>
      </c>
      <c r="J34" s="430">
        <v>2134</v>
      </c>
      <c r="K34" s="430">
        <v>2238</v>
      </c>
      <c r="L34" s="430">
        <v>2196</v>
      </c>
      <c r="M34" s="430">
        <f>+M44+M53</f>
        <v>2303</v>
      </c>
    </row>
    <row r="35" spans="1:14" x14ac:dyDescent="0.2">
      <c r="A35" s="81" t="s">
        <v>82</v>
      </c>
      <c r="B35" s="430">
        <v>1974</v>
      </c>
      <c r="C35" s="430">
        <v>1958</v>
      </c>
      <c r="D35" s="430">
        <v>2017</v>
      </c>
      <c r="E35" s="430">
        <v>2046</v>
      </c>
      <c r="F35" s="430">
        <v>2006</v>
      </c>
      <c r="G35" s="430">
        <v>1987</v>
      </c>
      <c r="H35" s="430">
        <v>2092</v>
      </c>
      <c r="I35" s="430">
        <v>2028</v>
      </c>
      <c r="J35" s="430">
        <v>1922</v>
      </c>
      <c r="K35" s="430">
        <v>1891</v>
      </c>
      <c r="L35" s="430">
        <v>1975</v>
      </c>
      <c r="M35" s="430">
        <f>+M45+M54</f>
        <v>2087</v>
      </c>
    </row>
    <row r="36" spans="1:14" x14ac:dyDescent="0.2">
      <c r="A36" s="81" t="s">
        <v>109</v>
      </c>
      <c r="B36" s="427">
        <v>490</v>
      </c>
      <c r="C36" s="427">
        <v>400</v>
      </c>
      <c r="D36" s="427">
        <v>375</v>
      </c>
      <c r="E36" s="427">
        <v>393</v>
      </c>
      <c r="F36" s="427">
        <v>370</v>
      </c>
      <c r="G36" s="427">
        <v>420</v>
      </c>
      <c r="H36" s="427">
        <v>409</v>
      </c>
      <c r="I36" s="427">
        <v>440</v>
      </c>
      <c r="J36" s="427">
        <v>445</v>
      </c>
      <c r="K36" s="427">
        <v>449</v>
      </c>
      <c r="L36" s="427">
        <v>444</v>
      </c>
      <c r="M36" s="430">
        <f>M55</f>
        <v>453</v>
      </c>
    </row>
    <row r="37" spans="1:14" ht="6.75" customHeight="1" x14ac:dyDescent="0.2"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</row>
    <row r="38" spans="1:14" s="437" customFormat="1" x14ac:dyDescent="0.2">
      <c r="A38" s="109" t="s">
        <v>219</v>
      </c>
      <c r="B38" s="421">
        <v>9919</v>
      </c>
      <c r="C38" s="421">
        <v>9677</v>
      </c>
      <c r="D38" s="421">
        <v>9689</v>
      </c>
      <c r="E38" s="439">
        <v>9991</v>
      </c>
      <c r="F38" s="439">
        <v>9487</v>
      </c>
      <c r="G38" s="439">
        <v>9464</v>
      </c>
      <c r="H38" s="439">
        <v>9347</v>
      </c>
      <c r="I38" s="439">
        <v>9201</v>
      </c>
      <c r="J38" s="439">
        <v>8858</v>
      </c>
      <c r="K38" s="439">
        <v>8993</v>
      </c>
      <c r="L38" s="439">
        <v>8946</v>
      </c>
      <c r="M38" s="439">
        <f>+M39+M43</f>
        <v>9113</v>
      </c>
      <c r="N38" s="438"/>
    </row>
    <row r="39" spans="1:14" x14ac:dyDescent="0.2">
      <c r="A39" s="77" t="s">
        <v>182</v>
      </c>
      <c r="B39" s="430">
        <v>6538</v>
      </c>
      <c r="C39" s="430">
        <v>6313</v>
      </c>
      <c r="D39" s="430">
        <v>6280</v>
      </c>
      <c r="E39" s="423">
        <v>6530</v>
      </c>
      <c r="F39" s="423">
        <v>6224</v>
      </c>
      <c r="G39" s="423">
        <v>6154</v>
      </c>
      <c r="H39" s="423">
        <v>6036</v>
      </c>
      <c r="I39" s="423">
        <v>5994</v>
      </c>
      <c r="J39" s="423">
        <v>5866</v>
      </c>
      <c r="K39" s="423">
        <v>5919</v>
      </c>
      <c r="L39" s="423">
        <v>5857</v>
      </c>
      <c r="M39" s="430">
        <f>SUM(M40:M42)</f>
        <v>5906</v>
      </c>
      <c r="N39" s="107"/>
    </row>
    <row r="40" spans="1:14" x14ac:dyDescent="0.2">
      <c r="A40" s="81" t="s">
        <v>78</v>
      </c>
      <c r="B40" s="430">
        <v>2302</v>
      </c>
      <c r="C40" s="430">
        <v>2206</v>
      </c>
      <c r="D40" s="430">
        <v>2288</v>
      </c>
      <c r="E40" s="423">
        <v>2334</v>
      </c>
      <c r="F40" s="423">
        <v>2220</v>
      </c>
      <c r="G40" s="423">
        <v>2185</v>
      </c>
      <c r="H40" s="423">
        <v>2168</v>
      </c>
      <c r="I40" s="423">
        <v>2108</v>
      </c>
      <c r="J40" s="423">
        <v>2078</v>
      </c>
      <c r="K40" s="423">
        <v>2140</v>
      </c>
      <c r="L40" s="423">
        <v>2080</v>
      </c>
      <c r="M40" s="423">
        <v>2029</v>
      </c>
    </row>
    <row r="41" spans="1:14" x14ac:dyDescent="0.2">
      <c r="A41" s="81" t="s">
        <v>79</v>
      </c>
      <c r="B41" s="430">
        <v>2278</v>
      </c>
      <c r="C41" s="430">
        <v>2105</v>
      </c>
      <c r="D41" s="430">
        <v>2036</v>
      </c>
      <c r="E41" s="423">
        <v>2205</v>
      </c>
      <c r="F41" s="423">
        <v>2066</v>
      </c>
      <c r="G41" s="423">
        <v>2014</v>
      </c>
      <c r="H41" s="423">
        <v>1969</v>
      </c>
      <c r="I41" s="423">
        <v>2031</v>
      </c>
      <c r="J41" s="423">
        <v>1914</v>
      </c>
      <c r="K41" s="423">
        <v>1935</v>
      </c>
      <c r="L41" s="423">
        <v>1946</v>
      </c>
      <c r="M41" s="423">
        <v>1993</v>
      </c>
    </row>
    <row r="42" spans="1:14" x14ac:dyDescent="0.2">
      <c r="A42" s="81" t="s">
        <v>80</v>
      </c>
      <c r="B42" s="430">
        <v>1958</v>
      </c>
      <c r="C42" s="430">
        <v>2002</v>
      </c>
      <c r="D42" s="430">
        <v>1956</v>
      </c>
      <c r="E42" s="423">
        <v>1991</v>
      </c>
      <c r="F42" s="423">
        <v>1938</v>
      </c>
      <c r="G42" s="423">
        <v>1955</v>
      </c>
      <c r="H42" s="423">
        <v>1899</v>
      </c>
      <c r="I42" s="423">
        <v>1855</v>
      </c>
      <c r="J42" s="423">
        <v>1874</v>
      </c>
      <c r="K42" s="423">
        <v>1844</v>
      </c>
      <c r="L42" s="423">
        <v>1831</v>
      </c>
      <c r="M42" s="423">
        <v>1884</v>
      </c>
    </row>
    <row r="43" spans="1:14" x14ac:dyDescent="0.2">
      <c r="A43" s="108" t="s">
        <v>583</v>
      </c>
      <c r="B43" s="430">
        <v>3381</v>
      </c>
      <c r="C43" s="430">
        <v>3364</v>
      </c>
      <c r="D43" s="430">
        <v>3409</v>
      </c>
      <c r="E43" s="423">
        <v>3461</v>
      </c>
      <c r="F43" s="423">
        <v>3263</v>
      </c>
      <c r="G43" s="423">
        <v>3310</v>
      </c>
      <c r="H43" s="423">
        <v>3311</v>
      </c>
      <c r="I43" s="423">
        <v>3207</v>
      </c>
      <c r="J43" s="423">
        <v>2992</v>
      </c>
      <c r="K43" s="423">
        <v>3074</v>
      </c>
      <c r="L43" s="423">
        <v>3089</v>
      </c>
      <c r="M43" s="430">
        <f>SUM(M44:M45)</f>
        <v>3207</v>
      </c>
      <c r="N43" s="107"/>
    </row>
    <row r="44" spans="1:14" x14ac:dyDescent="0.2">
      <c r="A44" s="81" t="s">
        <v>81</v>
      </c>
      <c r="B44" s="430">
        <v>1856</v>
      </c>
      <c r="C44" s="430">
        <v>1824</v>
      </c>
      <c r="D44" s="430">
        <v>1812</v>
      </c>
      <c r="E44" s="423">
        <v>1831</v>
      </c>
      <c r="F44" s="423">
        <v>1714</v>
      </c>
      <c r="G44" s="423">
        <v>1759</v>
      </c>
      <c r="H44" s="423">
        <v>1712</v>
      </c>
      <c r="I44" s="423">
        <v>1670</v>
      </c>
      <c r="J44" s="423">
        <v>1565</v>
      </c>
      <c r="K44" s="423">
        <v>1642</v>
      </c>
      <c r="L44" s="423">
        <v>1584</v>
      </c>
      <c r="M44" s="423">
        <v>1651</v>
      </c>
    </row>
    <row r="45" spans="1:14" x14ac:dyDescent="0.2">
      <c r="A45" s="81" t="s">
        <v>82</v>
      </c>
      <c r="B45" s="430">
        <v>1525</v>
      </c>
      <c r="C45" s="430">
        <v>1540</v>
      </c>
      <c r="D45" s="430">
        <v>1597</v>
      </c>
      <c r="E45" s="423">
        <v>1630</v>
      </c>
      <c r="F45" s="423">
        <v>1549</v>
      </c>
      <c r="G45" s="423">
        <v>1551</v>
      </c>
      <c r="H45" s="423">
        <v>1599</v>
      </c>
      <c r="I45" s="423">
        <v>1537</v>
      </c>
      <c r="J45" s="423">
        <v>1427</v>
      </c>
      <c r="K45" s="423">
        <v>1432</v>
      </c>
      <c r="L45" s="423">
        <v>1505</v>
      </c>
      <c r="M45" s="423">
        <v>1556</v>
      </c>
    </row>
    <row r="46" spans="1:14" ht="6.75" customHeight="1" x14ac:dyDescent="0.2">
      <c r="A46" s="77"/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3"/>
    </row>
    <row r="47" spans="1:14" s="437" customFormat="1" x14ac:dyDescent="0.2">
      <c r="A47" s="79" t="s">
        <v>183</v>
      </c>
      <c r="B47" s="421">
        <v>2411</v>
      </c>
      <c r="C47" s="421">
        <v>2309</v>
      </c>
      <c r="D47" s="421">
        <v>2308</v>
      </c>
      <c r="E47" s="439">
        <v>2404</v>
      </c>
      <c r="F47" s="439">
        <v>2424</v>
      </c>
      <c r="G47" s="439">
        <v>2439</v>
      </c>
      <c r="H47" s="439">
        <v>2530</v>
      </c>
      <c r="I47" s="439">
        <v>2474</v>
      </c>
      <c r="J47" s="439">
        <v>2502</v>
      </c>
      <c r="K47" s="439">
        <v>2522</v>
      </c>
      <c r="L47" s="439">
        <v>2499</v>
      </c>
      <c r="M47" s="439">
        <f>+M48+M52</f>
        <v>2607</v>
      </c>
      <c r="N47" s="438"/>
    </row>
    <row r="48" spans="1:14" x14ac:dyDescent="0.2">
      <c r="A48" s="77" t="s">
        <v>182</v>
      </c>
      <c r="B48" s="430">
        <v>947</v>
      </c>
      <c r="C48" s="430">
        <v>934</v>
      </c>
      <c r="D48" s="430">
        <v>952</v>
      </c>
      <c r="E48" s="423">
        <v>989</v>
      </c>
      <c r="F48" s="423">
        <v>1022</v>
      </c>
      <c r="G48" s="423">
        <v>971</v>
      </c>
      <c r="H48" s="423">
        <v>970</v>
      </c>
      <c r="I48" s="423">
        <v>953</v>
      </c>
      <c r="J48" s="423">
        <v>993</v>
      </c>
      <c r="K48" s="423">
        <v>1018</v>
      </c>
      <c r="L48" s="423">
        <v>973</v>
      </c>
      <c r="M48" s="430">
        <f>SUM(M49:M51)</f>
        <v>971</v>
      </c>
    </row>
    <row r="49" spans="1:14" x14ac:dyDescent="0.2">
      <c r="A49" s="81" t="s">
        <v>78</v>
      </c>
      <c r="B49" s="430">
        <v>327</v>
      </c>
      <c r="C49" s="430">
        <v>351</v>
      </c>
      <c r="D49" s="430">
        <v>354</v>
      </c>
      <c r="E49" s="423">
        <v>367</v>
      </c>
      <c r="F49" s="423">
        <v>352</v>
      </c>
      <c r="G49" s="423">
        <v>327</v>
      </c>
      <c r="H49" s="423">
        <v>337</v>
      </c>
      <c r="I49" s="423">
        <v>328</v>
      </c>
      <c r="J49" s="423">
        <v>366</v>
      </c>
      <c r="K49" s="423">
        <v>366</v>
      </c>
      <c r="L49" s="423">
        <v>333</v>
      </c>
      <c r="M49" s="423">
        <v>339</v>
      </c>
    </row>
    <row r="50" spans="1:14" x14ac:dyDescent="0.2">
      <c r="A50" s="81" t="s">
        <v>79</v>
      </c>
      <c r="B50" s="430">
        <v>314</v>
      </c>
      <c r="C50" s="430">
        <v>299</v>
      </c>
      <c r="D50" s="430">
        <v>307</v>
      </c>
      <c r="E50" s="423">
        <v>331</v>
      </c>
      <c r="F50" s="423">
        <v>351</v>
      </c>
      <c r="G50" s="423">
        <v>330</v>
      </c>
      <c r="H50" s="423">
        <v>315</v>
      </c>
      <c r="I50" s="423">
        <v>340</v>
      </c>
      <c r="J50" s="423">
        <v>332</v>
      </c>
      <c r="K50" s="423">
        <v>347</v>
      </c>
      <c r="L50" s="423">
        <v>339</v>
      </c>
      <c r="M50" s="423">
        <v>325</v>
      </c>
    </row>
    <row r="51" spans="1:14" x14ac:dyDescent="0.2">
      <c r="A51" s="81" t="s">
        <v>80</v>
      </c>
      <c r="B51" s="430">
        <v>306</v>
      </c>
      <c r="C51" s="430">
        <v>284</v>
      </c>
      <c r="D51" s="430">
        <v>291</v>
      </c>
      <c r="E51" s="423">
        <v>291</v>
      </c>
      <c r="F51" s="423">
        <v>319</v>
      </c>
      <c r="G51" s="423">
        <v>314</v>
      </c>
      <c r="H51" s="423">
        <v>318</v>
      </c>
      <c r="I51" s="423">
        <v>285</v>
      </c>
      <c r="J51" s="423">
        <v>295</v>
      </c>
      <c r="K51" s="423">
        <v>305</v>
      </c>
      <c r="L51" s="423">
        <v>301</v>
      </c>
      <c r="M51" s="423">
        <v>307</v>
      </c>
    </row>
    <row r="52" spans="1:14" x14ac:dyDescent="0.2">
      <c r="A52" s="108" t="s">
        <v>583</v>
      </c>
      <c r="B52" s="430">
        <v>1464</v>
      </c>
      <c r="C52" s="430">
        <v>1375</v>
      </c>
      <c r="D52" s="430">
        <v>1356</v>
      </c>
      <c r="E52" s="423">
        <v>1415</v>
      </c>
      <c r="F52" s="423">
        <v>1402</v>
      </c>
      <c r="G52" s="423">
        <v>1468</v>
      </c>
      <c r="H52" s="423">
        <v>1560</v>
      </c>
      <c r="I52" s="423">
        <v>1521</v>
      </c>
      <c r="J52" s="423">
        <v>1509</v>
      </c>
      <c r="K52" s="423">
        <v>1504</v>
      </c>
      <c r="L52" s="423">
        <v>1526</v>
      </c>
      <c r="M52" s="430">
        <f>SUM(M53:M55)</f>
        <v>1636</v>
      </c>
    </row>
    <row r="53" spans="1:14" x14ac:dyDescent="0.2">
      <c r="A53" s="81" t="s">
        <v>81</v>
      </c>
      <c r="B53" s="430">
        <v>525</v>
      </c>
      <c r="C53" s="430">
        <v>557</v>
      </c>
      <c r="D53" s="430">
        <v>561</v>
      </c>
      <c r="E53" s="423">
        <v>606</v>
      </c>
      <c r="F53" s="423">
        <v>575</v>
      </c>
      <c r="G53" s="423">
        <v>612</v>
      </c>
      <c r="H53" s="423">
        <v>658</v>
      </c>
      <c r="I53" s="423">
        <v>590</v>
      </c>
      <c r="J53" s="423">
        <v>569</v>
      </c>
      <c r="K53" s="423">
        <v>596</v>
      </c>
      <c r="L53" s="423">
        <v>612</v>
      </c>
      <c r="M53" s="423">
        <v>652</v>
      </c>
    </row>
    <row r="54" spans="1:14" x14ac:dyDescent="0.2">
      <c r="A54" s="81" t="s">
        <v>82</v>
      </c>
      <c r="B54" s="430">
        <v>449</v>
      </c>
      <c r="C54" s="430">
        <v>418</v>
      </c>
      <c r="D54" s="430">
        <v>420</v>
      </c>
      <c r="E54" s="423">
        <v>416</v>
      </c>
      <c r="F54" s="423">
        <v>457</v>
      </c>
      <c r="G54" s="423">
        <v>436</v>
      </c>
      <c r="H54" s="423">
        <v>493</v>
      </c>
      <c r="I54" s="423">
        <v>491</v>
      </c>
      <c r="J54" s="423">
        <v>495</v>
      </c>
      <c r="K54" s="423">
        <v>459</v>
      </c>
      <c r="L54" s="423">
        <v>470</v>
      </c>
      <c r="M54" s="423">
        <v>531</v>
      </c>
    </row>
    <row r="55" spans="1:14" x14ac:dyDescent="0.2">
      <c r="A55" s="81" t="s">
        <v>109</v>
      </c>
      <c r="B55" s="427">
        <v>490</v>
      </c>
      <c r="C55" s="427">
        <v>400</v>
      </c>
      <c r="D55" s="427">
        <v>375</v>
      </c>
      <c r="E55" s="428">
        <v>393</v>
      </c>
      <c r="F55" s="428">
        <v>370</v>
      </c>
      <c r="G55" s="428">
        <v>420</v>
      </c>
      <c r="H55" s="428">
        <v>409</v>
      </c>
      <c r="I55" s="428">
        <v>440</v>
      </c>
      <c r="J55" s="428">
        <v>445</v>
      </c>
      <c r="K55" s="428">
        <v>449</v>
      </c>
      <c r="L55" s="428">
        <v>444</v>
      </c>
      <c r="M55" s="423">
        <v>453</v>
      </c>
    </row>
    <row r="56" spans="1:14" ht="6.75" customHeight="1" x14ac:dyDescent="0.2">
      <c r="A56" s="75"/>
      <c r="B56" s="427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8"/>
      <c r="N56" s="107"/>
    </row>
    <row r="57" spans="1:14" s="437" customFormat="1" ht="16.5" customHeight="1" thickBot="1" x14ac:dyDescent="0.25">
      <c r="A57" s="110" t="s">
        <v>322</v>
      </c>
      <c r="B57" s="440">
        <v>83</v>
      </c>
      <c r="C57" s="440">
        <v>143</v>
      </c>
      <c r="D57" s="440">
        <v>76</v>
      </c>
      <c r="E57" s="440">
        <v>81</v>
      </c>
      <c r="F57" s="441">
        <v>128</v>
      </c>
      <c r="G57" s="441">
        <v>112</v>
      </c>
      <c r="H57" s="441">
        <v>122</v>
      </c>
      <c r="I57" s="441">
        <v>127</v>
      </c>
      <c r="J57" s="441">
        <v>131</v>
      </c>
      <c r="K57" s="441">
        <v>118</v>
      </c>
      <c r="L57" s="441">
        <v>105</v>
      </c>
      <c r="M57" s="441">
        <v>101</v>
      </c>
      <c r="N57" s="438"/>
    </row>
    <row r="58" spans="1:14" s="61" customFormat="1" ht="27.75" customHeight="1" x14ac:dyDescent="0.2">
      <c r="A58" s="784" t="s">
        <v>368</v>
      </c>
      <c r="B58" s="784"/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</row>
    <row r="59" spans="1:14" ht="15" customHeight="1" x14ac:dyDescent="0.2">
      <c r="A59" s="23" t="s">
        <v>24</v>
      </c>
      <c r="N59" s="107"/>
    </row>
    <row r="60" spans="1:14" x14ac:dyDescent="0.2"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</row>
  </sheetData>
  <mergeCells count="7">
    <mergeCell ref="A58:M58"/>
    <mergeCell ref="A1:M1"/>
    <mergeCell ref="A2:M2"/>
    <mergeCell ref="A3:M3"/>
    <mergeCell ref="A4:M4"/>
    <mergeCell ref="A5:M5"/>
    <mergeCell ref="A6:M6"/>
  </mergeCells>
  <hyperlinks>
    <hyperlink ref="N2" location="Contenido!A1" display="Contenido"/>
  </hyperlinks>
  <printOptions horizontalCentered="1"/>
  <pageMargins left="0.59055118110236227" right="0.59055118110236227" top="0.39370078740157483" bottom="0.19685039370078741" header="0" footer="0"/>
  <pageSetup scale="82" orientation="landscape" r:id="rId1"/>
  <headerFooter alignWithMargins="0"/>
  <ignoredErrors>
    <ignoredError sqref="M33" 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35"/>
  <sheetViews>
    <sheetView showGridLines="0" zoomScaleNormal="100" zoomScaleSheetLayoutView="100" workbookViewId="0">
      <selection activeCell="K14" sqref="K14"/>
    </sheetView>
  </sheetViews>
  <sheetFormatPr baseColWidth="10" defaultColWidth="11" defaultRowHeight="12.75" x14ac:dyDescent="0.2"/>
  <cols>
    <col min="1" max="1" width="16.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900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261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281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0" t="s">
        <v>253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</row>
    <row r="9" spans="1:17" s="555" customFormat="1" x14ac:dyDescent="0.2">
      <c r="A9" s="173" t="s">
        <v>0</v>
      </c>
      <c r="B9" s="554">
        <f>SUM(B10:B16)</f>
        <v>20330</v>
      </c>
      <c r="C9" s="554">
        <f>SUM(C10:C16)</f>
        <v>7043</v>
      </c>
      <c r="D9" s="554">
        <f>SUM(D10:D16)</f>
        <v>13287</v>
      </c>
      <c r="E9" s="554"/>
      <c r="F9" s="554">
        <f>SUM(F10:F16)</f>
        <v>10105</v>
      </c>
      <c r="G9" s="554">
        <f>SUM(G10:G16)</f>
        <v>3564</v>
      </c>
      <c r="H9" s="554">
        <f>SUM(H10:H16)</f>
        <v>6541</v>
      </c>
      <c r="I9" s="554"/>
      <c r="J9" s="554">
        <f>SUM(J10:J16)</f>
        <v>5802</v>
      </c>
      <c r="K9" s="554">
        <f>SUM(K10:K16)</f>
        <v>1995</v>
      </c>
      <c r="L9" s="554">
        <f>SUM(L10:L16)</f>
        <v>3807</v>
      </c>
      <c r="M9" s="554"/>
      <c r="N9" s="554">
        <f>SUM(N10:N16)</f>
        <v>4423</v>
      </c>
      <c r="O9" s="554">
        <f>SUM(O10:O16)</f>
        <v>1484</v>
      </c>
      <c r="P9" s="554">
        <f>SUM(P10:P16)</f>
        <v>2939</v>
      </c>
    </row>
    <row r="10" spans="1:17" x14ac:dyDescent="0.2">
      <c r="A10" s="184" t="s">
        <v>254</v>
      </c>
      <c r="B10" s="517">
        <f t="shared" ref="B10:C16" si="0">+F10+J10+N10</f>
        <v>4910</v>
      </c>
      <c r="C10" s="517">
        <f t="shared" si="0"/>
        <v>1734</v>
      </c>
      <c r="D10" s="517">
        <f>+B10-C10</f>
        <v>3176</v>
      </c>
      <c r="E10" s="537"/>
      <c r="F10" s="516">
        <f>+F19+F28</f>
        <v>2407</v>
      </c>
      <c r="G10" s="516">
        <f t="shared" ref="G10:H10" si="1">+G19+G28</f>
        <v>864</v>
      </c>
      <c r="H10" s="516">
        <f t="shared" si="1"/>
        <v>1543</v>
      </c>
      <c r="I10" s="537"/>
      <c r="J10" s="516">
        <f>+J19+J28</f>
        <v>1371</v>
      </c>
      <c r="K10" s="516">
        <f t="shared" ref="K10:L10" si="2">+K19+K28</f>
        <v>481</v>
      </c>
      <c r="L10" s="516">
        <f t="shared" si="2"/>
        <v>890</v>
      </c>
      <c r="M10" s="537"/>
      <c r="N10" s="516">
        <f>+N19+N28</f>
        <v>1132</v>
      </c>
      <c r="O10" s="516">
        <f t="shared" ref="O10:P10" si="3">+O19+O28</f>
        <v>389</v>
      </c>
      <c r="P10" s="516">
        <f t="shared" si="3"/>
        <v>743</v>
      </c>
    </row>
    <row r="11" spans="1:17" x14ac:dyDescent="0.2">
      <c r="A11" s="184" t="s">
        <v>55</v>
      </c>
      <c r="B11" s="517">
        <f t="shared" si="0"/>
        <v>3982</v>
      </c>
      <c r="C11" s="517">
        <f t="shared" si="0"/>
        <v>1443</v>
      </c>
      <c r="D11" s="517">
        <f t="shared" ref="D11:D16" si="4">+B11-C11</f>
        <v>2539</v>
      </c>
      <c r="E11" s="537"/>
      <c r="F11" s="516">
        <f t="shared" ref="F11:H16" si="5">+F20+F29</f>
        <v>2043</v>
      </c>
      <c r="G11" s="516">
        <f t="shared" si="5"/>
        <v>746</v>
      </c>
      <c r="H11" s="516">
        <f t="shared" si="5"/>
        <v>1297</v>
      </c>
      <c r="I11" s="537"/>
      <c r="J11" s="516">
        <f t="shared" ref="J11:L16" si="6">+J20+J29</f>
        <v>1107</v>
      </c>
      <c r="K11" s="516">
        <f t="shared" si="6"/>
        <v>412</v>
      </c>
      <c r="L11" s="516">
        <f t="shared" si="6"/>
        <v>695</v>
      </c>
      <c r="M11" s="537"/>
      <c r="N11" s="516">
        <f t="shared" ref="N11:P16" si="7">+N20+N29</f>
        <v>832</v>
      </c>
      <c r="O11" s="516">
        <f t="shared" si="7"/>
        <v>285</v>
      </c>
      <c r="P11" s="516">
        <f t="shared" si="7"/>
        <v>547</v>
      </c>
    </row>
    <row r="12" spans="1:17" x14ac:dyDescent="0.2">
      <c r="A12" s="184" t="s">
        <v>32</v>
      </c>
      <c r="B12" s="517">
        <f t="shared" si="0"/>
        <v>1950</v>
      </c>
      <c r="C12" s="517">
        <f t="shared" si="0"/>
        <v>767</v>
      </c>
      <c r="D12" s="517">
        <f t="shared" si="4"/>
        <v>1183</v>
      </c>
      <c r="E12" s="537"/>
      <c r="F12" s="516">
        <f t="shared" si="5"/>
        <v>917</v>
      </c>
      <c r="G12" s="516">
        <f t="shared" si="5"/>
        <v>376</v>
      </c>
      <c r="H12" s="516">
        <f t="shared" si="5"/>
        <v>541</v>
      </c>
      <c r="I12" s="537"/>
      <c r="J12" s="516">
        <f t="shared" si="6"/>
        <v>553</v>
      </c>
      <c r="K12" s="516">
        <f t="shared" si="6"/>
        <v>215</v>
      </c>
      <c r="L12" s="516">
        <f t="shared" si="6"/>
        <v>338</v>
      </c>
      <c r="M12" s="537"/>
      <c r="N12" s="516">
        <f t="shared" si="7"/>
        <v>480</v>
      </c>
      <c r="O12" s="516">
        <f t="shared" si="7"/>
        <v>176</v>
      </c>
      <c r="P12" s="516">
        <f t="shared" si="7"/>
        <v>304</v>
      </c>
    </row>
    <row r="13" spans="1:17" x14ac:dyDescent="0.2">
      <c r="A13" s="184" t="s">
        <v>33</v>
      </c>
      <c r="B13" s="517">
        <f t="shared" si="0"/>
        <v>864</v>
      </c>
      <c r="C13" s="517">
        <f t="shared" si="0"/>
        <v>303</v>
      </c>
      <c r="D13" s="517">
        <f t="shared" si="4"/>
        <v>561</v>
      </c>
      <c r="E13" s="537"/>
      <c r="F13" s="516">
        <f t="shared" si="5"/>
        <v>470</v>
      </c>
      <c r="G13" s="516">
        <f t="shared" si="5"/>
        <v>166</v>
      </c>
      <c r="H13" s="516">
        <f t="shared" si="5"/>
        <v>304</v>
      </c>
      <c r="I13" s="537"/>
      <c r="J13" s="516">
        <f t="shared" si="6"/>
        <v>208</v>
      </c>
      <c r="K13" s="516">
        <f t="shared" si="6"/>
        <v>69</v>
      </c>
      <c r="L13" s="516">
        <f t="shared" si="6"/>
        <v>139</v>
      </c>
      <c r="M13" s="537"/>
      <c r="N13" s="516">
        <f t="shared" si="7"/>
        <v>186</v>
      </c>
      <c r="O13" s="516">
        <f t="shared" si="7"/>
        <v>68</v>
      </c>
      <c r="P13" s="516">
        <f t="shared" si="7"/>
        <v>118</v>
      </c>
    </row>
    <row r="14" spans="1:17" x14ac:dyDescent="0.2">
      <c r="A14" s="184" t="s">
        <v>255</v>
      </c>
      <c r="B14" s="517">
        <f t="shared" si="0"/>
        <v>3548</v>
      </c>
      <c r="C14" s="517">
        <f t="shared" si="0"/>
        <v>1304</v>
      </c>
      <c r="D14" s="517">
        <f t="shared" si="4"/>
        <v>2244</v>
      </c>
      <c r="E14" s="537"/>
      <c r="F14" s="516">
        <f t="shared" si="5"/>
        <v>1830</v>
      </c>
      <c r="G14" s="516">
        <f t="shared" si="5"/>
        <v>709</v>
      </c>
      <c r="H14" s="516">
        <f t="shared" si="5"/>
        <v>1121</v>
      </c>
      <c r="I14" s="537"/>
      <c r="J14" s="516">
        <f t="shared" si="6"/>
        <v>1018</v>
      </c>
      <c r="K14" s="516">
        <f t="shared" si="6"/>
        <v>363</v>
      </c>
      <c r="L14" s="516">
        <f t="shared" si="6"/>
        <v>655</v>
      </c>
      <c r="M14" s="537"/>
      <c r="N14" s="516">
        <f t="shared" si="7"/>
        <v>700</v>
      </c>
      <c r="O14" s="516">
        <f t="shared" si="7"/>
        <v>232</v>
      </c>
      <c r="P14" s="516">
        <f t="shared" si="7"/>
        <v>468</v>
      </c>
    </row>
    <row r="15" spans="1:17" x14ac:dyDescent="0.2">
      <c r="A15" s="184" t="s">
        <v>58</v>
      </c>
      <c r="B15" s="517">
        <f t="shared" si="0"/>
        <v>3539</v>
      </c>
      <c r="C15" s="517">
        <f t="shared" si="0"/>
        <v>1108</v>
      </c>
      <c r="D15" s="517">
        <f t="shared" si="4"/>
        <v>2431</v>
      </c>
      <c r="E15" s="537"/>
      <c r="F15" s="516">
        <f t="shared" si="5"/>
        <v>1747</v>
      </c>
      <c r="G15" s="516">
        <f t="shared" si="5"/>
        <v>547</v>
      </c>
      <c r="H15" s="516">
        <f t="shared" si="5"/>
        <v>1200</v>
      </c>
      <c r="I15" s="537"/>
      <c r="J15" s="516">
        <f t="shared" si="6"/>
        <v>1039</v>
      </c>
      <c r="K15" s="516">
        <f t="shared" si="6"/>
        <v>325</v>
      </c>
      <c r="L15" s="516">
        <f t="shared" si="6"/>
        <v>714</v>
      </c>
      <c r="M15" s="537"/>
      <c r="N15" s="516">
        <f t="shared" si="7"/>
        <v>753</v>
      </c>
      <c r="O15" s="516">
        <f t="shared" si="7"/>
        <v>236</v>
      </c>
      <c r="P15" s="516">
        <f t="shared" si="7"/>
        <v>517</v>
      </c>
    </row>
    <row r="16" spans="1:17" x14ac:dyDescent="0.2">
      <c r="A16" s="184" t="s">
        <v>74</v>
      </c>
      <c r="B16" s="517">
        <f t="shared" si="0"/>
        <v>1537</v>
      </c>
      <c r="C16" s="517">
        <f t="shared" si="0"/>
        <v>384</v>
      </c>
      <c r="D16" s="517">
        <f t="shared" si="4"/>
        <v>1153</v>
      </c>
      <c r="E16" s="538"/>
      <c r="F16" s="516">
        <f t="shared" si="5"/>
        <v>691</v>
      </c>
      <c r="G16" s="516">
        <f t="shared" si="5"/>
        <v>156</v>
      </c>
      <c r="H16" s="516">
        <f t="shared" si="5"/>
        <v>535</v>
      </c>
      <c r="I16" s="538"/>
      <c r="J16" s="516">
        <f t="shared" si="6"/>
        <v>506</v>
      </c>
      <c r="K16" s="516">
        <f t="shared" si="6"/>
        <v>130</v>
      </c>
      <c r="L16" s="516">
        <f t="shared" si="6"/>
        <v>376</v>
      </c>
      <c r="M16" s="538"/>
      <c r="N16" s="516">
        <f t="shared" si="7"/>
        <v>340</v>
      </c>
      <c r="O16" s="516">
        <f t="shared" si="7"/>
        <v>98</v>
      </c>
      <c r="P16" s="516">
        <f t="shared" si="7"/>
        <v>242</v>
      </c>
    </row>
    <row r="17" spans="1:16" x14ac:dyDescent="0.2">
      <c r="B17" s="524"/>
      <c r="C17" s="524"/>
      <c r="D17" s="524"/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</row>
    <row r="18" spans="1:16" s="555" customFormat="1" x14ac:dyDescent="0.2">
      <c r="A18" s="173" t="s">
        <v>214</v>
      </c>
      <c r="B18" s="554">
        <f>SUM(B19:B25)</f>
        <v>14240</v>
      </c>
      <c r="C18" s="554">
        <f>SUM(C19:C25)</f>
        <v>4991</v>
      </c>
      <c r="D18" s="554">
        <f>SUM(D19:D25)</f>
        <v>9249</v>
      </c>
      <c r="E18" s="560"/>
      <c r="F18" s="554">
        <f>SUM(F19:F25)</f>
        <v>7181</v>
      </c>
      <c r="G18" s="554">
        <f>SUM(G19:G25)</f>
        <v>2515</v>
      </c>
      <c r="H18" s="554">
        <f>SUM(H19:H25)</f>
        <v>4666</v>
      </c>
      <c r="I18" s="560"/>
      <c r="J18" s="554">
        <f>SUM(J19:J25)</f>
        <v>3991</v>
      </c>
      <c r="K18" s="554">
        <f>SUM(K19:K25)</f>
        <v>1430</v>
      </c>
      <c r="L18" s="554">
        <f>SUM(L19:L25)</f>
        <v>2561</v>
      </c>
      <c r="M18" s="560"/>
      <c r="N18" s="554">
        <f>SUM(N19:N25)</f>
        <v>3068</v>
      </c>
      <c r="O18" s="554">
        <f>SUM(O19:O25)</f>
        <v>1046</v>
      </c>
      <c r="P18" s="554">
        <f>SUM(P19:P25)</f>
        <v>2022</v>
      </c>
    </row>
    <row r="19" spans="1:16" x14ac:dyDescent="0.2">
      <c r="A19" s="184" t="s">
        <v>254</v>
      </c>
      <c r="B19" s="517">
        <f t="shared" ref="B19:C25" si="8">+F19+J19+N19</f>
        <v>3588</v>
      </c>
      <c r="C19" s="517">
        <f t="shared" si="8"/>
        <v>1222</v>
      </c>
      <c r="D19" s="517">
        <f>+B19-C19</f>
        <v>2366</v>
      </c>
      <c r="E19" s="537"/>
      <c r="F19" s="537">
        <v>1864</v>
      </c>
      <c r="G19" s="537">
        <v>642</v>
      </c>
      <c r="H19" s="537">
        <v>1222</v>
      </c>
      <c r="I19" s="537"/>
      <c r="J19" s="537">
        <v>980</v>
      </c>
      <c r="K19" s="537">
        <v>334</v>
      </c>
      <c r="L19" s="537">
        <v>646</v>
      </c>
      <c r="M19" s="537"/>
      <c r="N19" s="537">
        <v>744</v>
      </c>
      <c r="O19" s="537">
        <v>246</v>
      </c>
      <c r="P19" s="537">
        <v>498</v>
      </c>
    </row>
    <row r="20" spans="1:16" x14ac:dyDescent="0.2">
      <c r="A20" s="184" t="s">
        <v>55</v>
      </c>
      <c r="B20" s="517">
        <f t="shared" si="8"/>
        <v>2198</v>
      </c>
      <c r="C20" s="517">
        <f t="shared" si="8"/>
        <v>840</v>
      </c>
      <c r="D20" s="517">
        <f t="shared" ref="D20:D25" si="9">+B20-C20</f>
        <v>1358</v>
      </c>
      <c r="E20" s="538"/>
      <c r="F20" s="538">
        <v>1125</v>
      </c>
      <c r="G20" s="538">
        <v>400</v>
      </c>
      <c r="H20" s="538">
        <v>725</v>
      </c>
      <c r="I20" s="538"/>
      <c r="J20" s="538">
        <v>607</v>
      </c>
      <c r="K20" s="538">
        <v>265</v>
      </c>
      <c r="L20" s="538">
        <v>342</v>
      </c>
      <c r="M20" s="538"/>
      <c r="N20" s="538">
        <v>466</v>
      </c>
      <c r="O20" s="538">
        <v>175</v>
      </c>
      <c r="P20" s="538">
        <v>291</v>
      </c>
    </row>
    <row r="21" spans="1:16" x14ac:dyDescent="0.2">
      <c r="A21" s="184" t="s">
        <v>32</v>
      </c>
      <c r="B21" s="517">
        <f t="shared" si="8"/>
        <v>1804</v>
      </c>
      <c r="C21" s="517">
        <f t="shared" si="8"/>
        <v>721</v>
      </c>
      <c r="D21" s="517">
        <f t="shared" si="9"/>
        <v>1083</v>
      </c>
      <c r="E21" s="538"/>
      <c r="F21" s="538">
        <v>855</v>
      </c>
      <c r="G21" s="538">
        <v>356</v>
      </c>
      <c r="H21" s="538">
        <v>499</v>
      </c>
      <c r="I21" s="538"/>
      <c r="J21" s="538">
        <v>505</v>
      </c>
      <c r="K21" s="538">
        <v>198</v>
      </c>
      <c r="L21" s="538">
        <v>307</v>
      </c>
      <c r="M21" s="538"/>
      <c r="N21" s="538">
        <v>444</v>
      </c>
      <c r="O21" s="538">
        <v>167</v>
      </c>
      <c r="P21" s="538">
        <v>277</v>
      </c>
    </row>
    <row r="22" spans="1:16" x14ac:dyDescent="0.2">
      <c r="A22" s="184" t="s">
        <v>33</v>
      </c>
      <c r="B22" s="517">
        <f t="shared" si="8"/>
        <v>662</v>
      </c>
      <c r="C22" s="517">
        <f t="shared" si="8"/>
        <v>247</v>
      </c>
      <c r="D22" s="517">
        <f t="shared" si="9"/>
        <v>415</v>
      </c>
      <c r="E22" s="524"/>
      <c r="F22" s="537">
        <v>378</v>
      </c>
      <c r="G22" s="537">
        <v>140</v>
      </c>
      <c r="H22" s="537">
        <v>238</v>
      </c>
      <c r="I22" s="524"/>
      <c r="J22" s="537">
        <v>150</v>
      </c>
      <c r="K22" s="537">
        <v>51</v>
      </c>
      <c r="L22" s="537">
        <v>99</v>
      </c>
      <c r="M22" s="524"/>
      <c r="N22" s="537">
        <v>134</v>
      </c>
      <c r="O22" s="537">
        <v>56</v>
      </c>
      <c r="P22" s="537">
        <v>78</v>
      </c>
    </row>
    <row r="23" spans="1:16" x14ac:dyDescent="0.2">
      <c r="A23" s="184" t="s">
        <v>255</v>
      </c>
      <c r="B23" s="517">
        <f t="shared" si="8"/>
        <v>2700</v>
      </c>
      <c r="C23" s="517">
        <f t="shared" si="8"/>
        <v>965</v>
      </c>
      <c r="D23" s="517">
        <f t="shared" si="9"/>
        <v>1735</v>
      </c>
      <c r="E23" s="524"/>
      <c r="F23" s="524">
        <v>1429</v>
      </c>
      <c r="G23" s="524">
        <v>527</v>
      </c>
      <c r="H23" s="524">
        <v>902</v>
      </c>
      <c r="I23" s="524"/>
      <c r="J23" s="524">
        <v>730</v>
      </c>
      <c r="K23" s="524">
        <v>265</v>
      </c>
      <c r="L23" s="524">
        <v>465</v>
      </c>
      <c r="M23" s="524"/>
      <c r="N23" s="524">
        <v>541</v>
      </c>
      <c r="O23" s="524">
        <v>173</v>
      </c>
      <c r="P23" s="524">
        <v>368</v>
      </c>
    </row>
    <row r="24" spans="1:16" x14ac:dyDescent="0.2">
      <c r="A24" s="184" t="s">
        <v>58</v>
      </c>
      <c r="B24" s="517">
        <f t="shared" si="8"/>
        <v>1890</v>
      </c>
      <c r="C24" s="517">
        <f t="shared" si="8"/>
        <v>644</v>
      </c>
      <c r="D24" s="517">
        <f t="shared" si="9"/>
        <v>1246</v>
      </c>
      <c r="E24" s="524"/>
      <c r="F24" s="524">
        <v>906</v>
      </c>
      <c r="G24" s="524">
        <v>302</v>
      </c>
      <c r="H24" s="524">
        <v>604</v>
      </c>
      <c r="I24" s="524"/>
      <c r="J24" s="524">
        <v>565</v>
      </c>
      <c r="K24" s="524">
        <v>203</v>
      </c>
      <c r="L24" s="524">
        <v>362</v>
      </c>
      <c r="M24" s="524"/>
      <c r="N24" s="524">
        <v>419</v>
      </c>
      <c r="O24" s="524">
        <v>139</v>
      </c>
      <c r="P24" s="524">
        <v>280</v>
      </c>
    </row>
    <row r="25" spans="1:16" x14ac:dyDescent="0.2">
      <c r="A25" s="184" t="s">
        <v>74</v>
      </c>
      <c r="B25" s="517">
        <f t="shared" si="8"/>
        <v>1398</v>
      </c>
      <c r="C25" s="517">
        <f t="shared" si="8"/>
        <v>352</v>
      </c>
      <c r="D25" s="517">
        <f t="shared" si="9"/>
        <v>1046</v>
      </c>
      <c r="E25" s="524"/>
      <c r="F25" s="524">
        <v>624</v>
      </c>
      <c r="G25" s="524">
        <v>148</v>
      </c>
      <c r="H25" s="524">
        <v>476</v>
      </c>
      <c r="I25" s="524"/>
      <c r="J25" s="524">
        <v>454</v>
      </c>
      <c r="K25" s="524">
        <v>114</v>
      </c>
      <c r="L25" s="524">
        <v>340</v>
      </c>
      <c r="M25" s="524"/>
      <c r="N25" s="524">
        <v>320</v>
      </c>
      <c r="O25" s="524">
        <v>90</v>
      </c>
      <c r="P25" s="524">
        <v>230</v>
      </c>
    </row>
    <row r="26" spans="1:16" x14ac:dyDescent="0.2">
      <c r="B26" s="518"/>
      <c r="C26" s="518"/>
      <c r="D26" s="518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</row>
    <row r="27" spans="1:16" s="555" customFormat="1" x14ac:dyDescent="0.2">
      <c r="A27" s="175" t="s">
        <v>213</v>
      </c>
      <c r="B27" s="554">
        <f>SUM(B28:B34)</f>
        <v>6090</v>
      </c>
      <c r="C27" s="554">
        <f>SUM(C28:C34)</f>
        <v>2052</v>
      </c>
      <c r="D27" s="554">
        <f>SUM(D28:D34)</f>
        <v>4038</v>
      </c>
      <c r="E27" s="560"/>
      <c r="F27" s="554">
        <f>SUM(F28:F34)</f>
        <v>2924</v>
      </c>
      <c r="G27" s="554">
        <f>SUM(G28:G34)</f>
        <v>1049</v>
      </c>
      <c r="H27" s="554">
        <f>SUM(H28:H34)</f>
        <v>1875</v>
      </c>
      <c r="I27" s="560"/>
      <c r="J27" s="554">
        <f>SUM(J28:J34)</f>
        <v>1811</v>
      </c>
      <c r="K27" s="554">
        <f>SUM(K28:K34)</f>
        <v>565</v>
      </c>
      <c r="L27" s="554">
        <f>SUM(L28:L34)</f>
        <v>1246</v>
      </c>
      <c r="M27" s="560"/>
      <c r="N27" s="554">
        <f>SUM(N28:N34)</f>
        <v>1355</v>
      </c>
      <c r="O27" s="554">
        <f>SUM(O28:O34)</f>
        <v>438</v>
      </c>
      <c r="P27" s="554">
        <f>SUM(P28:P34)</f>
        <v>917</v>
      </c>
    </row>
    <row r="28" spans="1:16" x14ac:dyDescent="0.2">
      <c r="A28" s="184" t="s">
        <v>254</v>
      </c>
      <c r="B28" s="517">
        <f t="shared" ref="B28:C34" si="10">+F28+J28+N28</f>
        <v>1322</v>
      </c>
      <c r="C28" s="517">
        <f t="shared" si="10"/>
        <v>512</v>
      </c>
      <c r="D28" s="517">
        <f>+B28-C28</f>
        <v>810</v>
      </c>
      <c r="E28" s="524"/>
      <c r="F28" s="524">
        <v>543</v>
      </c>
      <c r="G28" s="524">
        <v>222</v>
      </c>
      <c r="H28" s="524">
        <v>321</v>
      </c>
      <c r="I28" s="524"/>
      <c r="J28" s="524">
        <v>391</v>
      </c>
      <c r="K28" s="524">
        <v>147</v>
      </c>
      <c r="L28" s="524">
        <v>244</v>
      </c>
      <c r="M28" s="524"/>
      <c r="N28" s="524">
        <v>388</v>
      </c>
      <c r="O28" s="524">
        <v>143</v>
      </c>
      <c r="P28" s="524">
        <v>245</v>
      </c>
    </row>
    <row r="29" spans="1:16" x14ac:dyDescent="0.2">
      <c r="A29" s="184" t="s">
        <v>55</v>
      </c>
      <c r="B29" s="517">
        <f t="shared" si="10"/>
        <v>1784</v>
      </c>
      <c r="C29" s="517">
        <f t="shared" si="10"/>
        <v>603</v>
      </c>
      <c r="D29" s="517">
        <f t="shared" ref="D29:D34" si="11">+B29-C29</f>
        <v>1181</v>
      </c>
      <c r="E29" s="524"/>
      <c r="F29" s="524">
        <v>918</v>
      </c>
      <c r="G29" s="524">
        <v>346</v>
      </c>
      <c r="H29" s="524">
        <v>572</v>
      </c>
      <c r="I29" s="524"/>
      <c r="J29" s="524">
        <v>500</v>
      </c>
      <c r="K29" s="524">
        <v>147</v>
      </c>
      <c r="L29" s="524">
        <v>353</v>
      </c>
      <c r="M29" s="524"/>
      <c r="N29" s="524">
        <v>366</v>
      </c>
      <c r="O29" s="524">
        <v>110</v>
      </c>
      <c r="P29" s="524">
        <v>256</v>
      </c>
    </row>
    <row r="30" spans="1:16" x14ac:dyDescent="0.2">
      <c r="A30" s="184" t="s">
        <v>32</v>
      </c>
      <c r="B30" s="517">
        <f t="shared" si="10"/>
        <v>146</v>
      </c>
      <c r="C30" s="517">
        <f t="shared" si="10"/>
        <v>46</v>
      </c>
      <c r="D30" s="517">
        <f t="shared" si="11"/>
        <v>100</v>
      </c>
      <c r="E30" s="524"/>
      <c r="F30" s="524">
        <v>62</v>
      </c>
      <c r="G30" s="524">
        <v>20</v>
      </c>
      <c r="H30" s="524">
        <v>42</v>
      </c>
      <c r="I30" s="524"/>
      <c r="J30" s="524">
        <v>48</v>
      </c>
      <c r="K30" s="524">
        <v>17</v>
      </c>
      <c r="L30" s="524">
        <v>31</v>
      </c>
      <c r="M30" s="524"/>
      <c r="N30" s="524">
        <v>36</v>
      </c>
      <c r="O30" s="524">
        <v>9</v>
      </c>
      <c r="P30" s="524">
        <v>27</v>
      </c>
    </row>
    <row r="31" spans="1:16" x14ac:dyDescent="0.2">
      <c r="A31" s="184" t="s">
        <v>33</v>
      </c>
      <c r="B31" s="517">
        <f t="shared" si="10"/>
        <v>202</v>
      </c>
      <c r="C31" s="517">
        <f t="shared" si="10"/>
        <v>56</v>
      </c>
      <c r="D31" s="517">
        <f t="shared" si="11"/>
        <v>146</v>
      </c>
      <c r="E31" s="524"/>
      <c r="F31" s="524">
        <v>92</v>
      </c>
      <c r="G31" s="524">
        <v>26</v>
      </c>
      <c r="H31" s="524">
        <v>66</v>
      </c>
      <c r="I31" s="524"/>
      <c r="J31" s="524">
        <v>58</v>
      </c>
      <c r="K31" s="524">
        <v>18</v>
      </c>
      <c r="L31" s="524">
        <v>40</v>
      </c>
      <c r="M31" s="524"/>
      <c r="N31" s="524">
        <v>52</v>
      </c>
      <c r="O31" s="524">
        <v>12</v>
      </c>
      <c r="P31" s="524">
        <v>40</v>
      </c>
    </row>
    <row r="32" spans="1:16" x14ac:dyDescent="0.2">
      <c r="A32" s="184" t="s">
        <v>255</v>
      </c>
      <c r="B32" s="517">
        <f t="shared" si="10"/>
        <v>848</v>
      </c>
      <c r="C32" s="517">
        <f t="shared" si="10"/>
        <v>339</v>
      </c>
      <c r="D32" s="517">
        <f t="shared" si="11"/>
        <v>509</v>
      </c>
      <c r="E32" s="524"/>
      <c r="F32" s="524">
        <v>401</v>
      </c>
      <c r="G32" s="524">
        <v>182</v>
      </c>
      <c r="H32" s="524">
        <v>219</v>
      </c>
      <c r="I32" s="524"/>
      <c r="J32" s="524">
        <v>288</v>
      </c>
      <c r="K32" s="524">
        <v>98</v>
      </c>
      <c r="L32" s="524">
        <v>190</v>
      </c>
      <c r="M32" s="524"/>
      <c r="N32" s="524">
        <v>159</v>
      </c>
      <c r="O32" s="524">
        <v>59</v>
      </c>
      <c r="P32" s="524">
        <v>100</v>
      </c>
    </row>
    <row r="33" spans="1:16" x14ac:dyDescent="0.2">
      <c r="A33" s="184" t="s">
        <v>58</v>
      </c>
      <c r="B33" s="517">
        <f t="shared" si="10"/>
        <v>1649</v>
      </c>
      <c r="C33" s="517">
        <f t="shared" si="10"/>
        <v>464</v>
      </c>
      <c r="D33" s="517">
        <f t="shared" si="11"/>
        <v>1185</v>
      </c>
      <c r="E33" s="524"/>
      <c r="F33" s="524">
        <v>841</v>
      </c>
      <c r="G33" s="524">
        <v>245</v>
      </c>
      <c r="H33" s="524">
        <v>596</v>
      </c>
      <c r="I33" s="524"/>
      <c r="J33" s="524">
        <v>474</v>
      </c>
      <c r="K33" s="524">
        <v>122</v>
      </c>
      <c r="L33" s="524">
        <v>352</v>
      </c>
      <c r="M33" s="524"/>
      <c r="N33" s="524">
        <v>334</v>
      </c>
      <c r="O33" s="524">
        <v>97</v>
      </c>
      <c r="P33" s="524">
        <v>237</v>
      </c>
    </row>
    <row r="34" spans="1:16" ht="13.5" thickBot="1" x14ac:dyDescent="0.25">
      <c r="A34" s="185" t="s">
        <v>74</v>
      </c>
      <c r="B34" s="520">
        <f t="shared" si="10"/>
        <v>139</v>
      </c>
      <c r="C34" s="520">
        <f t="shared" si="10"/>
        <v>32</v>
      </c>
      <c r="D34" s="520">
        <f t="shared" si="11"/>
        <v>107</v>
      </c>
      <c r="E34" s="520"/>
      <c r="F34" s="520">
        <v>67</v>
      </c>
      <c r="G34" s="520">
        <v>8</v>
      </c>
      <c r="H34" s="520">
        <v>59</v>
      </c>
      <c r="I34" s="520"/>
      <c r="J34" s="520">
        <v>52</v>
      </c>
      <c r="K34" s="520">
        <v>16</v>
      </c>
      <c r="L34" s="520">
        <v>36</v>
      </c>
      <c r="M34" s="520"/>
      <c r="N34" s="520">
        <v>20</v>
      </c>
      <c r="O34" s="520">
        <v>8</v>
      </c>
      <c r="P34" s="520">
        <v>12</v>
      </c>
    </row>
    <row r="35" spans="1:16" ht="15" customHeight="1" x14ac:dyDescent="0.2">
      <c r="A35" s="35" t="s">
        <v>24</v>
      </c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</row>
  </sheetData>
  <mergeCells count="10">
    <mergeCell ref="F6:H6"/>
    <mergeCell ref="J6:L6"/>
    <mergeCell ref="N6:P6"/>
    <mergeCell ref="A1:P1"/>
    <mergeCell ref="A2:P2"/>
    <mergeCell ref="A3:P3"/>
    <mergeCell ref="A4:P4"/>
    <mergeCell ref="A5:P5"/>
    <mergeCell ref="A6:A7"/>
    <mergeCell ref="B6:D6"/>
  </mergeCells>
  <conditionalFormatting sqref="I17:P17 I9:I16 M9:M16 I19:P22 I18 M18">
    <cfRule type="cellIs" dxfId="469" priority="30" operator="equal">
      <formula>0</formula>
    </cfRule>
  </conditionalFormatting>
  <conditionalFormatting sqref="E17:H17 E22 E19:H21 E18">
    <cfRule type="cellIs" dxfId="468" priority="29" operator="equal">
      <formula>0</formula>
    </cfRule>
  </conditionalFormatting>
  <conditionalFormatting sqref="D19:D25">
    <cfRule type="cellIs" dxfId="467" priority="17" operator="equal">
      <formula>0</formula>
    </cfRule>
  </conditionalFormatting>
  <conditionalFormatting sqref="E9:E17">
    <cfRule type="cellIs" dxfId="466" priority="28" operator="equal">
      <formula>0</formula>
    </cfRule>
  </conditionalFormatting>
  <conditionalFormatting sqref="F22:H22">
    <cfRule type="cellIs" dxfId="465" priority="27" operator="equal">
      <formula>0</formula>
    </cfRule>
  </conditionalFormatting>
  <conditionalFormatting sqref="F18:H18">
    <cfRule type="cellIs" dxfId="464" priority="13" operator="equal">
      <formula>0</formula>
    </cfRule>
  </conditionalFormatting>
  <conditionalFormatting sqref="B17:D17">
    <cfRule type="cellIs" dxfId="463" priority="26" operator="equal">
      <formula>0</formula>
    </cfRule>
  </conditionalFormatting>
  <conditionalFormatting sqref="B27:D27">
    <cfRule type="cellIs" dxfId="462" priority="8" operator="equal">
      <formula>0</formula>
    </cfRule>
  </conditionalFormatting>
  <conditionalFormatting sqref="B9:D16">
    <cfRule type="cellIs" dxfId="461" priority="25" operator="equal">
      <formula>0</formula>
    </cfRule>
  </conditionalFormatting>
  <conditionalFormatting sqref="F9:H16">
    <cfRule type="cellIs" dxfId="460" priority="22" operator="equal">
      <formula>0</formula>
    </cfRule>
  </conditionalFormatting>
  <conditionalFormatting sqref="J9:L16">
    <cfRule type="cellIs" dxfId="459" priority="21" operator="equal">
      <formula>0</formula>
    </cfRule>
  </conditionalFormatting>
  <conditionalFormatting sqref="N9:P16">
    <cfRule type="cellIs" dxfId="458" priority="20" operator="equal">
      <formula>0</formula>
    </cfRule>
  </conditionalFormatting>
  <conditionalFormatting sqref="B18:D18 B26:D26">
    <cfRule type="cellIs" dxfId="457" priority="19" operator="equal">
      <formula>0</formula>
    </cfRule>
  </conditionalFormatting>
  <conditionalFormatting sqref="B28:D34">
    <cfRule type="cellIs" dxfId="456" priority="18" operator="equal">
      <formula>0</formula>
    </cfRule>
  </conditionalFormatting>
  <conditionalFormatting sqref="J18:L18">
    <cfRule type="cellIs" dxfId="455" priority="12" operator="equal">
      <formula>0</formula>
    </cfRule>
  </conditionalFormatting>
  <conditionalFormatting sqref="N18:P18">
    <cfRule type="cellIs" dxfId="454" priority="11" operator="equal">
      <formula>0</formula>
    </cfRule>
  </conditionalFormatting>
  <conditionalFormatting sqref="I27 M27">
    <cfRule type="cellIs" dxfId="453" priority="10" operator="equal">
      <formula>0</formula>
    </cfRule>
  </conditionalFormatting>
  <conditionalFormatting sqref="E27">
    <cfRule type="cellIs" dxfId="452" priority="9" operator="equal">
      <formula>0</formula>
    </cfRule>
  </conditionalFormatting>
  <conditionalFormatting sqref="F27:H27">
    <cfRule type="cellIs" dxfId="451" priority="4" operator="equal">
      <formula>0</formula>
    </cfRule>
  </conditionalFormatting>
  <conditionalFormatting sqref="J27:L27">
    <cfRule type="cellIs" dxfId="450" priority="3" operator="equal">
      <formula>0</formula>
    </cfRule>
  </conditionalFormatting>
  <conditionalFormatting sqref="N27:P27">
    <cfRule type="cellIs" dxfId="449" priority="2" operator="equal">
      <formula>0</formula>
    </cfRule>
  </conditionalFormatting>
  <conditionalFormatting sqref="B19:C25">
    <cfRule type="cellIs" dxfId="448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28"/>
  <sheetViews>
    <sheetView showGridLines="0" zoomScaleNormal="100" zoomScaleSheetLayoutView="100" workbookViewId="0">
      <selection activeCell="T26" sqref="T26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899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281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</row>
    <row r="9" spans="1:17" s="555" customFormat="1" x14ac:dyDescent="0.2">
      <c r="A9" s="173" t="s">
        <v>0</v>
      </c>
      <c r="B9" s="554">
        <f>SUM(B10:B25)</f>
        <v>20330</v>
      </c>
      <c r="C9" s="554">
        <f>SUM(C10:C25)</f>
        <v>7043</v>
      </c>
      <c r="D9" s="554">
        <f>SUM(D10:D25)</f>
        <v>13287</v>
      </c>
      <c r="E9" s="554"/>
      <c r="F9" s="554">
        <f>SUM(F10:F25)</f>
        <v>10105</v>
      </c>
      <c r="G9" s="554">
        <f>SUM(G10:G25)</f>
        <v>3564</v>
      </c>
      <c r="H9" s="554">
        <f>SUM(H10:H25)</f>
        <v>6541</v>
      </c>
      <c r="I9" s="554"/>
      <c r="J9" s="554">
        <f>SUM(J10:J25)</f>
        <v>5802</v>
      </c>
      <c r="K9" s="554">
        <f>SUM(K10:K25)</f>
        <v>1995</v>
      </c>
      <c r="L9" s="554">
        <f>SUM(L10:L25)</f>
        <v>3807</v>
      </c>
      <c r="M9" s="554"/>
      <c r="N9" s="554">
        <f>SUM(N10:N25)</f>
        <v>4423</v>
      </c>
      <c r="O9" s="554">
        <f>SUM(O10:O25)</f>
        <v>1484</v>
      </c>
      <c r="P9" s="554">
        <f>SUM(P10:P25)</f>
        <v>2939</v>
      </c>
    </row>
    <row r="10" spans="1:17" x14ac:dyDescent="0.2">
      <c r="A10" s="188">
        <v>15</v>
      </c>
      <c r="B10" s="524">
        <f t="shared" ref="B10:B25" si="0">+F10+J10+N10</f>
        <v>14</v>
      </c>
      <c r="C10" s="524">
        <f t="shared" ref="C10:C25" si="1">+G10+K10+O10</f>
        <v>5</v>
      </c>
      <c r="D10" s="524">
        <f t="shared" ref="D10:D25" si="2">+B10-C10</f>
        <v>9</v>
      </c>
      <c r="E10" s="538"/>
      <c r="F10" s="541">
        <v>14</v>
      </c>
      <c r="G10" s="541">
        <v>5</v>
      </c>
      <c r="H10" s="541">
        <v>9</v>
      </c>
      <c r="I10" s="541"/>
      <c r="J10" s="541">
        <v>0</v>
      </c>
      <c r="K10" s="541">
        <v>0</v>
      </c>
      <c r="L10" s="541">
        <v>0</v>
      </c>
      <c r="M10" s="541"/>
      <c r="N10" s="541">
        <v>0</v>
      </c>
      <c r="O10" s="541">
        <v>0</v>
      </c>
      <c r="P10" s="541">
        <v>0</v>
      </c>
    </row>
    <row r="11" spans="1:17" x14ac:dyDescent="0.2">
      <c r="A11" s="188">
        <v>16</v>
      </c>
      <c r="B11" s="524">
        <f t="shared" si="0"/>
        <v>31</v>
      </c>
      <c r="C11" s="524">
        <f t="shared" si="1"/>
        <v>17</v>
      </c>
      <c r="D11" s="524">
        <f t="shared" si="2"/>
        <v>14</v>
      </c>
      <c r="E11" s="538"/>
      <c r="F11" s="541">
        <v>20</v>
      </c>
      <c r="G11" s="541">
        <v>11</v>
      </c>
      <c r="H11" s="541">
        <v>9</v>
      </c>
      <c r="I11" s="541"/>
      <c r="J11" s="541">
        <v>11</v>
      </c>
      <c r="K11" s="541">
        <v>6</v>
      </c>
      <c r="L11" s="541">
        <v>5</v>
      </c>
      <c r="M11" s="541"/>
      <c r="N11" s="541">
        <v>0</v>
      </c>
      <c r="O11" s="541">
        <v>0</v>
      </c>
      <c r="P11" s="541">
        <v>0</v>
      </c>
    </row>
    <row r="12" spans="1:17" x14ac:dyDescent="0.2">
      <c r="A12" s="188">
        <v>17</v>
      </c>
      <c r="B12" s="524">
        <f t="shared" si="0"/>
        <v>423</v>
      </c>
      <c r="C12" s="524">
        <f t="shared" si="1"/>
        <v>187</v>
      </c>
      <c r="D12" s="524">
        <f t="shared" si="2"/>
        <v>236</v>
      </c>
      <c r="E12" s="524"/>
      <c r="F12" s="522">
        <v>387</v>
      </c>
      <c r="G12" s="522">
        <v>172</v>
      </c>
      <c r="H12" s="522">
        <v>215</v>
      </c>
      <c r="I12" s="534"/>
      <c r="J12" s="522">
        <v>30</v>
      </c>
      <c r="K12" s="522">
        <v>13</v>
      </c>
      <c r="L12" s="522">
        <v>17</v>
      </c>
      <c r="M12" s="534"/>
      <c r="N12" s="522">
        <v>6</v>
      </c>
      <c r="O12" s="522">
        <v>2</v>
      </c>
      <c r="P12" s="522">
        <v>4</v>
      </c>
    </row>
    <row r="13" spans="1:17" x14ac:dyDescent="0.2">
      <c r="A13" s="188">
        <v>18</v>
      </c>
      <c r="B13" s="524">
        <f t="shared" si="0"/>
        <v>1101</v>
      </c>
      <c r="C13" s="524">
        <f t="shared" si="1"/>
        <v>463</v>
      </c>
      <c r="D13" s="524">
        <f t="shared" si="2"/>
        <v>638</v>
      </c>
      <c r="E13" s="524"/>
      <c r="F13" s="534">
        <v>809</v>
      </c>
      <c r="G13" s="534">
        <v>347</v>
      </c>
      <c r="H13" s="534">
        <v>462</v>
      </c>
      <c r="I13" s="534"/>
      <c r="J13" s="534">
        <v>278</v>
      </c>
      <c r="K13" s="534">
        <v>109</v>
      </c>
      <c r="L13" s="534">
        <v>169</v>
      </c>
      <c r="M13" s="534"/>
      <c r="N13" s="534">
        <v>14</v>
      </c>
      <c r="O13" s="534">
        <v>7</v>
      </c>
      <c r="P13" s="534">
        <v>7</v>
      </c>
    </row>
    <row r="14" spans="1:17" x14ac:dyDescent="0.2">
      <c r="A14" s="188">
        <v>19</v>
      </c>
      <c r="B14" s="524">
        <f t="shared" si="0"/>
        <v>1664</v>
      </c>
      <c r="C14" s="524">
        <f t="shared" si="1"/>
        <v>640</v>
      </c>
      <c r="D14" s="524">
        <f t="shared" si="2"/>
        <v>1024</v>
      </c>
      <c r="E14" s="524"/>
      <c r="F14" s="534">
        <v>897</v>
      </c>
      <c r="G14" s="534">
        <v>365</v>
      </c>
      <c r="H14" s="534">
        <v>532</v>
      </c>
      <c r="I14" s="534"/>
      <c r="J14" s="534">
        <v>555</v>
      </c>
      <c r="K14" s="534">
        <v>203</v>
      </c>
      <c r="L14" s="534">
        <v>352</v>
      </c>
      <c r="M14" s="534"/>
      <c r="N14" s="534">
        <v>212</v>
      </c>
      <c r="O14" s="534">
        <v>72</v>
      </c>
      <c r="P14" s="534">
        <v>140</v>
      </c>
    </row>
    <row r="15" spans="1:17" x14ac:dyDescent="0.2">
      <c r="A15" s="188">
        <v>20</v>
      </c>
      <c r="B15" s="524">
        <f t="shared" si="0"/>
        <v>1927</v>
      </c>
      <c r="C15" s="524">
        <f t="shared" si="1"/>
        <v>727</v>
      </c>
      <c r="D15" s="524">
        <f t="shared" si="2"/>
        <v>1200</v>
      </c>
      <c r="E15" s="524"/>
      <c r="F15" s="534">
        <v>892</v>
      </c>
      <c r="G15" s="534">
        <v>349</v>
      </c>
      <c r="H15" s="534">
        <v>543</v>
      </c>
      <c r="I15" s="534"/>
      <c r="J15" s="534">
        <v>601</v>
      </c>
      <c r="K15" s="534">
        <v>219</v>
      </c>
      <c r="L15" s="534">
        <v>382</v>
      </c>
      <c r="M15" s="534"/>
      <c r="N15" s="534">
        <v>434</v>
      </c>
      <c r="O15" s="534">
        <v>159</v>
      </c>
      <c r="P15" s="534">
        <v>275</v>
      </c>
    </row>
    <row r="16" spans="1:17" x14ac:dyDescent="0.2">
      <c r="A16" s="188">
        <v>21</v>
      </c>
      <c r="B16" s="524">
        <f t="shared" si="0"/>
        <v>1853</v>
      </c>
      <c r="C16" s="524">
        <f t="shared" si="1"/>
        <v>702</v>
      </c>
      <c r="D16" s="524">
        <f t="shared" si="2"/>
        <v>1151</v>
      </c>
      <c r="E16" s="524"/>
      <c r="F16" s="534">
        <v>797</v>
      </c>
      <c r="G16" s="534">
        <v>321</v>
      </c>
      <c r="H16" s="534">
        <v>476</v>
      </c>
      <c r="I16" s="534"/>
      <c r="J16" s="534">
        <v>571</v>
      </c>
      <c r="K16" s="534">
        <v>215</v>
      </c>
      <c r="L16" s="534">
        <v>356</v>
      </c>
      <c r="M16" s="534"/>
      <c r="N16" s="534">
        <v>485</v>
      </c>
      <c r="O16" s="534">
        <v>166</v>
      </c>
      <c r="P16" s="534">
        <v>319</v>
      </c>
    </row>
    <row r="17" spans="1:16" x14ac:dyDescent="0.2">
      <c r="A17" s="188">
        <v>22</v>
      </c>
      <c r="B17" s="524">
        <f t="shared" si="0"/>
        <v>1423</v>
      </c>
      <c r="C17" s="524">
        <f t="shared" si="1"/>
        <v>527</v>
      </c>
      <c r="D17" s="524">
        <f t="shared" si="2"/>
        <v>896</v>
      </c>
      <c r="E17" s="538"/>
      <c r="F17" s="522">
        <v>579</v>
      </c>
      <c r="G17" s="522">
        <v>221</v>
      </c>
      <c r="H17" s="522">
        <v>358</v>
      </c>
      <c r="I17" s="541"/>
      <c r="J17" s="522">
        <v>467</v>
      </c>
      <c r="K17" s="522">
        <v>169</v>
      </c>
      <c r="L17" s="522">
        <v>298</v>
      </c>
      <c r="M17" s="541"/>
      <c r="N17" s="522">
        <v>377</v>
      </c>
      <c r="O17" s="522">
        <v>137</v>
      </c>
      <c r="P17" s="522">
        <v>240</v>
      </c>
    </row>
    <row r="18" spans="1:16" x14ac:dyDescent="0.2">
      <c r="A18" s="188">
        <v>23</v>
      </c>
      <c r="B18" s="524">
        <f t="shared" si="0"/>
        <v>1345</v>
      </c>
      <c r="C18" s="524">
        <f t="shared" si="1"/>
        <v>478</v>
      </c>
      <c r="D18" s="524">
        <f t="shared" si="2"/>
        <v>867</v>
      </c>
      <c r="E18" s="524"/>
      <c r="F18" s="534">
        <v>598</v>
      </c>
      <c r="G18" s="534">
        <v>210</v>
      </c>
      <c r="H18" s="534">
        <v>388</v>
      </c>
      <c r="I18" s="534"/>
      <c r="J18" s="534">
        <v>409</v>
      </c>
      <c r="K18" s="534">
        <v>154</v>
      </c>
      <c r="L18" s="534">
        <v>255</v>
      </c>
      <c r="M18" s="534"/>
      <c r="N18" s="534">
        <v>338</v>
      </c>
      <c r="O18" s="534">
        <v>114</v>
      </c>
      <c r="P18" s="534">
        <v>224</v>
      </c>
    </row>
    <row r="19" spans="1:16" x14ac:dyDescent="0.2">
      <c r="A19" s="188">
        <v>24</v>
      </c>
      <c r="B19" s="524">
        <f t="shared" si="0"/>
        <v>1121</v>
      </c>
      <c r="C19" s="524">
        <f t="shared" si="1"/>
        <v>405</v>
      </c>
      <c r="D19" s="524">
        <f t="shared" si="2"/>
        <v>716</v>
      </c>
      <c r="E19" s="524"/>
      <c r="F19" s="534">
        <v>486</v>
      </c>
      <c r="G19" s="534">
        <v>157</v>
      </c>
      <c r="H19" s="534">
        <v>329</v>
      </c>
      <c r="I19" s="534"/>
      <c r="J19" s="534">
        <v>322</v>
      </c>
      <c r="K19" s="534">
        <v>128</v>
      </c>
      <c r="L19" s="534">
        <v>194</v>
      </c>
      <c r="M19" s="534"/>
      <c r="N19" s="534">
        <v>313</v>
      </c>
      <c r="O19" s="534">
        <v>120</v>
      </c>
      <c r="P19" s="534">
        <v>193</v>
      </c>
    </row>
    <row r="20" spans="1:16" x14ac:dyDescent="0.2">
      <c r="A20" s="165" t="s">
        <v>236</v>
      </c>
      <c r="B20" s="524">
        <f t="shared" si="0"/>
        <v>3798</v>
      </c>
      <c r="C20" s="524">
        <f t="shared" si="1"/>
        <v>1270</v>
      </c>
      <c r="D20" s="524">
        <f t="shared" si="2"/>
        <v>2528</v>
      </c>
      <c r="E20" s="524"/>
      <c r="F20" s="534">
        <v>1773</v>
      </c>
      <c r="G20" s="534">
        <v>596</v>
      </c>
      <c r="H20" s="534">
        <v>1177</v>
      </c>
      <c r="I20" s="534"/>
      <c r="J20" s="534">
        <v>1030</v>
      </c>
      <c r="K20" s="534">
        <v>333</v>
      </c>
      <c r="L20" s="534">
        <v>697</v>
      </c>
      <c r="M20" s="534"/>
      <c r="N20" s="534">
        <v>995</v>
      </c>
      <c r="O20" s="534">
        <v>341</v>
      </c>
      <c r="P20" s="534">
        <v>654</v>
      </c>
    </row>
    <row r="21" spans="1:16" x14ac:dyDescent="0.2">
      <c r="A21" s="165" t="s">
        <v>237</v>
      </c>
      <c r="B21" s="524">
        <f t="shared" si="0"/>
        <v>2463</v>
      </c>
      <c r="C21" s="524">
        <f t="shared" si="1"/>
        <v>754</v>
      </c>
      <c r="D21" s="524">
        <f t="shared" si="2"/>
        <v>1709</v>
      </c>
      <c r="E21" s="524"/>
      <c r="F21" s="534">
        <v>1260</v>
      </c>
      <c r="G21" s="534">
        <v>376</v>
      </c>
      <c r="H21" s="534">
        <v>884</v>
      </c>
      <c r="I21" s="534"/>
      <c r="J21" s="534">
        <v>647</v>
      </c>
      <c r="K21" s="534">
        <v>198</v>
      </c>
      <c r="L21" s="534">
        <v>449</v>
      </c>
      <c r="M21" s="534"/>
      <c r="N21" s="534">
        <v>556</v>
      </c>
      <c r="O21" s="534">
        <v>180</v>
      </c>
      <c r="P21" s="534">
        <v>376</v>
      </c>
    </row>
    <row r="22" spans="1:16" x14ac:dyDescent="0.2">
      <c r="A22" s="165" t="s">
        <v>238</v>
      </c>
      <c r="B22" s="524">
        <f t="shared" si="0"/>
        <v>1598</v>
      </c>
      <c r="C22" s="524">
        <f t="shared" si="1"/>
        <v>435</v>
      </c>
      <c r="D22" s="524">
        <f t="shared" si="2"/>
        <v>1163</v>
      </c>
      <c r="E22" s="524"/>
      <c r="F22" s="534">
        <v>829</v>
      </c>
      <c r="G22" s="534">
        <v>231</v>
      </c>
      <c r="H22" s="534">
        <v>598</v>
      </c>
      <c r="I22" s="534"/>
      <c r="J22" s="534">
        <v>429</v>
      </c>
      <c r="K22" s="534">
        <v>120</v>
      </c>
      <c r="L22" s="534">
        <v>309</v>
      </c>
      <c r="M22" s="534"/>
      <c r="N22" s="534">
        <v>340</v>
      </c>
      <c r="O22" s="534">
        <v>84</v>
      </c>
      <c r="P22" s="534">
        <v>256</v>
      </c>
    </row>
    <row r="23" spans="1:16" x14ac:dyDescent="0.2">
      <c r="A23" s="165" t="s">
        <v>239</v>
      </c>
      <c r="B23" s="524">
        <f t="shared" si="0"/>
        <v>862</v>
      </c>
      <c r="C23" s="524">
        <f t="shared" si="1"/>
        <v>227</v>
      </c>
      <c r="D23" s="524">
        <f t="shared" si="2"/>
        <v>635</v>
      </c>
      <c r="E23" s="524"/>
      <c r="F23" s="534">
        <v>442</v>
      </c>
      <c r="G23" s="534">
        <v>108</v>
      </c>
      <c r="H23" s="534">
        <v>334</v>
      </c>
      <c r="I23" s="534"/>
      <c r="J23" s="534">
        <v>230</v>
      </c>
      <c r="K23" s="534">
        <v>66</v>
      </c>
      <c r="L23" s="534">
        <v>164</v>
      </c>
      <c r="M23" s="534"/>
      <c r="N23" s="534">
        <v>190</v>
      </c>
      <c r="O23" s="534">
        <v>53</v>
      </c>
      <c r="P23" s="534">
        <v>137</v>
      </c>
    </row>
    <row r="24" spans="1:16" x14ac:dyDescent="0.2">
      <c r="A24" s="165" t="s">
        <v>240</v>
      </c>
      <c r="B24" s="524">
        <f t="shared" si="0"/>
        <v>373</v>
      </c>
      <c r="C24" s="524">
        <f t="shared" si="1"/>
        <v>101</v>
      </c>
      <c r="D24" s="524">
        <f t="shared" si="2"/>
        <v>272</v>
      </c>
      <c r="E24" s="524"/>
      <c r="F24" s="534">
        <v>175</v>
      </c>
      <c r="G24" s="534">
        <v>47</v>
      </c>
      <c r="H24" s="534">
        <v>128</v>
      </c>
      <c r="I24" s="534"/>
      <c r="J24" s="534">
        <v>111</v>
      </c>
      <c r="K24" s="534">
        <v>30</v>
      </c>
      <c r="L24" s="534">
        <v>81</v>
      </c>
      <c r="M24" s="534"/>
      <c r="N24" s="534">
        <v>87</v>
      </c>
      <c r="O24" s="534">
        <v>24</v>
      </c>
      <c r="P24" s="534">
        <v>63</v>
      </c>
    </row>
    <row r="25" spans="1:16" ht="13.5" thickBot="1" x14ac:dyDescent="0.25">
      <c r="A25" s="166" t="s">
        <v>241</v>
      </c>
      <c r="B25" s="520">
        <f t="shared" si="0"/>
        <v>334</v>
      </c>
      <c r="C25" s="520">
        <f t="shared" si="1"/>
        <v>105</v>
      </c>
      <c r="D25" s="520">
        <f t="shared" si="2"/>
        <v>229</v>
      </c>
      <c r="E25" s="520"/>
      <c r="F25" s="535">
        <v>147</v>
      </c>
      <c r="G25" s="535">
        <v>48</v>
      </c>
      <c r="H25" s="535">
        <v>99</v>
      </c>
      <c r="I25" s="535"/>
      <c r="J25" s="535">
        <v>111</v>
      </c>
      <c r="K25" s="535">
        <v>32</v>
      </c>
      <c r="L25" s="535">
        <v>79</v>
      </c>
      <c r="M25" s="535"/>
      <c r="N25" s="535">
        <v>76</v>
      </c>
      <c r="O25" s="535">
        <v>25</v>
      </c>
      <c r="P25" s="535">
        <v>51</v>
      </c>
    </row>
    <row r="26" spans="1:16" s="371" customFormat="1" ht="15" customHeight="1" x14ac:dyDescent="0.2">
      <c r="A26" s="802" t="s">
        <v>503</v>
      </c>
      <c r="B26" s="802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</row>
    <row r="27" spans="1:16" s="371" customFormat="1" ht="15" customHeight="1" x14ac:dyDescent="0.2">
      <c r="A27" s="803"/>
      <c r="B27" s="803"/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03"/>
      <c r="P27" s="803"/>
    </row>
    <row r="28" spans="1:16" s="371" customFormat="1" ht="15" customHeight="1" x14ac:dyDescent="0.2">
      <c r="A28" s="35" t="s">
        <v>24</v>
      </c>
      <c r="B28" s="542"/>
      <c r="C28" s="542"/>
      <c r="D28" s="542"/>
      <c r="E28" s="542"/>
      <c r="F28" s="542"/>
      <c r="G28" s="542"/>
      <c r="H28" s="542"/>
      <c r="I28" s="542"/>
      <c r="J28" s="542"/>
      <c r="K28" s="542"/>
      <c r="L28" s="542"/>
      <c r="M28" s="542"/>
      <c r="N28" s="542"/>
      <c r="O28" s="542"/>
      <c r="P28" s="542"/>
    </row>
  </sheetData>
  <mergeCells count="11">
    <mergeCell ref="A26:P27"/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M9 E10:P12 B10:D25">
    <cfRule type="cellIs" dxfId="447" priority="20" operator="equal">
      <formula>0</formula>
    </cfRule>
  </conditionalFormatting>
  <conditionalFormatting sqref="F17:H17">
    <cfRule type="cellIs" dxfId="446" priority="9" operator="equal">
      <formula>0</formula>
    </cfRule>
  </conditionalFormatting>
  <conditionalFormatting sqref="B9:I9">
    <cfRule type="cellIs" dxfId="445" priority="17" operator="equal">
      <formula>0</formula>
    </cfRule>
  </conditionalFormatting>
  <conditionalFormatting sqref="E17 I17 M17">
    <cfRule type="cellIs" dxfId="444" priority="11" operator="equal">
      <formula>0</formula>
    </cfRule>
  </conditionalFormatting>
  <conditionalFormatting sqref="J17:L17">
    <cfRule type="cellIs" dxfId="443" priority="8" operator="equal">
      <formula>0</formula>
    </cfRule>
  </conditionalFormatting>
  <conditionalFormatting sqref="N17:P17">
    <cfRule type="cellIs" dxfId="442" priority="7" operator="equal">
      <formula>0</formula>
    </cfRule>
  </conditionalFormatting>
  <conditionalFormatting sqref="J9:L9">
    <cfRule type="cellIs" dxfId="441" priority="4" operator="equal">
      <formula>0</formula>
    </cfRule>
  </conditionalFormatting>
  <conditionalFormatting sqref="N9:P9">
    <cfRule type="cellIs" dxfId="440" priority="3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26"/>
  <sheetViews>
    <sheetView showGridLines="0" zoomScaleNormal="100" zoomScaleSheetLayoutView="100" workbookViewId="0">
      <selection activeCell="Q12" sqref="Q12"/>
    </sheetView>
  </sheetViews>
  <sheetFormatPr baseColWidth="10" defaultColWidth="11" defaultRowHeight="12.75" x14ac:dyDescent="0.2"/>
  <cols>
    <col min="1" max="1" width="10.125" style="168" customWidth="1"/>
    <col min="2" max="4" width="5.625" style="517" customWidth="1"/>
    <col min="5" max="5" width="1.25" style="517" customWidth="1"/>
    <col min="6" max="8" width="5.25" style="517" customWidth="1"/>
    <col min="9" max="9" width="1.25" style="517" customWidth="1"/>
    <col min="10" max="12" width="5.25" style="517" customWidth="1"/>
    <col min="13" max="13" width="1.25" style="517" customWidth="1"/>
    <col min="14" max="16" width="5.25" style="517" customWidth="1"/>
    <col min="17" max="16384" width="11" style="134"/>
  </cols>
  <sheetData>
    <row r="1" spans="1:17" ht="15" customHeight="1" x14ac:dyDescent="0.25">
      <c r="A1" s="796" t="s">
        <v>898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</row>
    <row r="2" spans="1:17" ht="15" customHeight="1" x14ac:dyDescent="0.25">
      <c r="A2" s="797" t="s">
        <v>280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353" t="s">
        <v>612</v>
      </c>
    </row>
    <row r="3" spans="1:17" ht="15" x14ac:dyDescent="0.25">
      <c r="A3" s="797" t="s">
        <v>262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</row>
    <row r="4" spans="1:17" ht="15" x14ac:dyDescent="0.25">
      <c r="A4" s="797" t="s">
        <v>91</v>
      </c>
      <c r="B4" s="797"/>
      <c r="C4" s="797"/>
      <c r="D4" s="797"/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</row>
    <row r="5" spans="1:17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</row>
    <row r="6" spans="1:17" s="503" customFormat="1" ht="17.25" customHeight="1" x14ac:dyDescent="0.25">
      <c r="A6" s="800" t="s">
        <v>256</v>
      </c>
      <c r="B6" s="795" t="s">
        <v>0</v>
      </c>
      <c r="C6" s="795"/>
      <c r="D6" s="795"/>
      <c r="E6" s="511"/>
      <c r="F6" s="795" t="s">
        <v>600</v>
      </c>
      <c r="G6" s="795"/>
      <c r="H6" s="795"/>
      <c r="I6" s="511"/>
      <c r="J6" s="795" t="s">
        <v>601</v>
      </c>
      <c r="K6" s="795"/>
      <c r="L6" s="795"/>
      <c r="M6" s="511"/>
      <c r="N6" s="795" t="s">
        <v>602</v>
      </c>
      <c r="O6" s="795"/>
      <c r="P6" s="795"/>
    </row>
    <row r="7" spans="1:17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</row>
    <row r="8" spans="1:17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</row>
    <row r="9" spans="1:17" s="555" customFormat="1" x14ac:dyDescent="0.2">
      <c r="A9" s="173" t="s">
        <v>0</v>
      </c>
      <c r="B9" s="554">
        <f>SUM(B10:B25)</f>
        <v>19692</v>
      </c>
      <c r="C9" s="554">
        <f>SUM(C10:C25)</f>
        <v>6682</v>
      </c>
      <c r="D9" s="554">
        <f>SUM(D10:D25)</f>
        <v>13010</v>
      </c>
      <c r="E9" s="554"/>
      <c r="F9" s="554">
        <f>SUM(F10:F25)</f>
        <v>9841</v>
      </c>
      <c r="G9" s="554">
        <f>SUM(G10:G25)</f>
        <v>3398</v>
      </c>
      <c r="H9" s="554">
        <f>SUM(H10:H25)</f>
        <v>6443</v>
      </c>
      <c r="I9" s="554"/>
      <c r="J9" s="554">
        <f>SUM(J10:J25)</f>
        <v>5604</v>
      </c>
      <c r="K9" s="554">
        <f>SUM(K10:K25)</f>
        <v>1888</v>
      </c>
      <c r="L9" s="554">
        <f>SUM(L10:L25)</f>
        <v>3716</v>
      </c>
      <c r="M9" s="554"/>
      <c r="N9" s="554">
        <f>SUM(N10:N25)</f>
        <v>4247</v>
      </c>
      <c r="O9" s="554">
        <f>SUM(O10:O25)</f>
        <v>1396</v>
      </c>
      <c r="P9" s="554">
        <f>SUM(P10:P25)</f>
        <v>2851</v>
      </c>
    </row>
    <row r="10" spans="1:17" x14ac:dyDescent="0.2">
      <c r="A10" s="188">
        <v>15</v>
      </c>
      <c r="B10" s="524">
        <f t="shared" ref="B10:B25" si="0">+F10+J10+N10</f>
        <v>14</v>
      </c>
      <c r="C10" s="524">
        <f t="shared" ref="C10:C25" si="1">+G10+K10+O10</f>
        <v>5</v>
      </c>
      <c r="D10" s="524">
        <f t="shared" ref="D10:D25" si="2">+B10-C10</f>
        <v>9</v>
      </c>
      <c r="E10" s="538"/>
      <c r="F10" s="541">
        <v>14</v>
      </c>
      <c r="G10" s="541">
        <v>5</v>
      </c>
      <c r="H10" s="541">
        <v>9</v>
      </c>
      <c r="I10" s="541"/>
      <c r="J10" s="541">
        <v>0</v>
      </c>
      <c r="K10" s="541">
        <v>0</v>
      </c>
      <c r="L10" s="541">
        <v>0</v>
      </c>
      <c r="M10" s="541"/>
      <c r="N10" s="541">
        <v>0</v>
      </c>
      <c r="O10" s="541">
        <v>0</v>
      </c>
      <c r="P10" s="541">
        <v>0</v>
      </c>
    </row>
    <row r="11" spans="1:17" x14ac:dyDescent="0.2">
      <c r="A11" s="188">
        <v>16</v>
      </c>
      <c r="B11" s="524">
        <f t="shared" si="0"/>
        <v>31</v>
      </c>
      <c r="C11" s="524">
        <f t="shared" si="1"/>
        <v>17</v>
      </c>
      <c r="D11" s="524">
        <f t="shared" si="2"/>
        <v>14</v>
      </c>
      <c r="E11" s="538"/>
      <c r="F11" s="541">
        <v>20</v>
      </c>
      <c r="G11" s="541">
        <v>11</v>
      </c>
      <c r="H11" s="541">
        <v>9</v>
      </c>
      <c r="I11" s="541"/>
      <c r="J11" s="541">
        <v>11</v>
      </c>
      <c r="K11" s="541">
        <v>6</v>
      </c>
      <c r="L11" s="541">
        <v>5</v>
      </c>
      <c r="M11" s="541"/>
      <c r="N11" s="541">
        <v>0</v>
      </c>
      <c r="O11" s="541">
        <v>0</v>
      </c>
      <c r="P11" s="541">
        <v>0</v>
      </c>
    </row>
    <row r="12" spans="1:17" x14ac:dyDescent="0.2">
      <c r="A12" s="188">
        <v>17</v>
      </c>
      <c r="B12" s="524">
        <f t="shared" si="0"/>
        <v>401</v>
      </c>
      <c r="C12" s="524">
        <f t="shared" si="1"/>
        <v>175</v>
      </c>
      <c r="D12" s="524">
        <f t="shared" si="2"/>
        <v>226</v>
      </c>
      <c r="E12" s="524"/>
      <c r="F12" s="522">
        <v>365</v>
      </c>
      <c r="G12" s="522">
        <v>160</v>
      </c>
      <c r="H12" s="522">
        <v>205</v>
      </c>
      <c r="I12" s="534"/>
      <c r="J12" s="522">
        <v>30</v>
      </c>
      <c r="K12" s="522">
        <v>13</v>
      </c>
      <c r="L12" s="522">
        <v>17</v>
      </c>
      <c r="M12" s="534"/>
      <c r="N12" s="522">
        <v>6</v>
      </c>
      <c r="O12" s="522">
        <v>2</v>
      </c>
      <c r="P12" s="522">
        <v>4</v>
      </c>
    </row>
    <row r="13" spans="1:17" x14ac:dyDescent="0.2">
      <c r="A13" s="188">
        <v>18</v>
      </c>
      <c r="B13" s="524">
        <f t="shared" si="0"/>
        <v>1049</v>
      </c>
      <c r="C13" s="524">
        <f t="shared" si="1"/>
        <v>431</v>
      </c>
      <c r="D13" s="524">
        <f t="shared" si="2"/>
        <v>618</v>
      </c>
      <c r="E13" s="524"/>
      <c r="F13" s="534">
        <v>776</v>
      </c>
      <c r="G13" s="534">
        <v>325</v>
      </c>
      <c r="H13" s="534">
        <v>451</v>
      </c>
      <c r="I13" s="534"/>
      <c r="J13" s="534">
        <v>259</v>
      </c>
      <c r="K13" s="534">
        <v>99</v>
      </c>
      <c r="L13" s="534">
        <v>160</v>
      </c>
      <c r="M13" s="534"/>
      <c r="N13" s="534">
        <v>14</v>
      </c>
      <c r="O13" s="534">
        <v>7</v>
      </c>
      <c r="P13" s="534">
        <v>7</v>
      </c>
    </row>
    <row r="14" spans="1:17" x14ac:dyDescent="0.2">
      <c r="A14" s="188">
        <v>19</v>
      </c>
      <c r="B14" s="524">
        <f t="shared" si="0"/>
        <v>1602</v>
      </c>
      <c r="C14" s="524">
        <f t="shared" si="1"/>
        <v>606</v>
      </c>
      <c r="D14" s="524">
        <f t="shared" si="2"/>
        <v>996</v>
      </c>
      <c r="E14" s="524"/>
      <c r="F14" s="534">
        <v>867</v>
      </c>
      <c r="G14" s="534">
        <v>346</v>
      </c>
      <c r="H14" s="534">
        <v>521</v>
      </c>
      <c r="I14" s="534"/>
      <c r="J14" s="534">
        <v>535</v>
      </c>
      <c r="K14" s="534">
        <v>194</v>
      </c>
      <c r="L14" s="534">
        <v>341</v>
      </c>
      <c r="M14" s="534"/>
      <c r="N14" s="534">
        <v>200</v>
      </c>
      <c r="O14" s="534">
        <v>66</v>
      </c>
      <c r="P14" s="534">
        <v>134</v>
      </c>
    </row>
    <row r="15" spans="1:17" x14ac:dyDescent="0.2">
      <c r="A15" s="188">
        <v>20</v>
      </c>
      <c r="B15" s="524">
        <f t="shared" si="0"/>
        <v>1851</v>
      </c>
      <c r="C15" s="524">
        <f t="shared" si="1"/>
        <v>685</v>
      </c>
      <c r="D15" s="524">
        <f t="shared" si="2"/>
        <v>1166</v>
      </c>
      <c r="E15" s="524"/>
      <c r="F15" s="534">
        <v>869</v>
      </c>
      <c r="G15" s="534">
        <v>336</v>
      </c>
      <c r="H15" s="534">
        <v>533</v>
      </c>
      <c r="I15" s="534"/>
      <c r="J15" s="534">
        <v>568</v>
      </c>
      <c r="K15" s="534">
        <v>200</v>
      </c>
      <c r="L15" s="534">
        <v>368</v>
      </c>
      <c r="M15" s="534"/>
      <c r="N15" s="534">
        <v>414</v>
      </c>
      <c r="O15" s="534">
        <v>149</v>
      </c>
      <c r="P15" s="534">
        <v>265</v>
      </c>
    </row>
    <row r="16" spans="1:17" x14ac:dyDescent="0.2">
      <c r="A16" s="188">
        <v>21</v>
      </c>
      <c r="B16" s="524">
        <f t="shared" si="0"/>
        <v>1785</v>
      </c>
      <c r="C16" s="524">
        <f t="shared" si="1"/>
        <v>664</v>
      </c>
      <c r="D16" s="524">
        <f t="shared" si="2"/>
        <v>1121</v>
      </c>
      <c r="E16" s="524"/>
      <c r="F16" s="534">
        <v>769</v>
      </c>
      <c r="G16" s="534">
        <v>301</v>
      </c>
      <c r="H16" s="534">
        <v>468</v>
      </c>
      <c r="I16" s="534"/>
      <c r="J16" s="534">
        <v>547</v>
      </c>
      <c r="K16" s="534">
        <v>203</v>
      </c>
      <c r="L16" s="534">
        <v>344</v>
      </c>
      <c r="M16" s="534"/>
      <c r="N16" s="534">
        <v>469</v>
      </c>
      <c r="O16" s="534">
        <v>160</v>
      </c>
      <c r="P16" s="534">
        <v>309</v>
      </c>
    </row>
    <row r="17" spans="1:16" x14ac:dyDescent="0.2">
      <c r="A17" s="188">
        <v>22</v>
      </c>
      <c r="B17" s="524">
        <f t="shared" si="0"/>
        <v>1384</v>
      </c>
      <c r="C17" s="524">
        <f t="shared" si="1"/>
        <v>510</v>
      </c>
      <c r="D17" s="524">
        <f t="shared" si="2"/>
        <v>874</v>
      </c>
      <c r="E17" s="538"/>
      <c r="F17" s="522">
        <v>569</v>
      </c>
      <c r="G17" s="522">
        <v>218</v>
      </c>
      <c r="H17" s="522">
        <v>351</v>
      </c>
      <c r="I17" s="541"/>
      <c r="J17" s="522">
        <v>455</v>
      </c>
      <c r="K17" s="522">
        <v>164</v>
      </c>
      <c r="L17" s="522">
        <v>291</v>
      </c>
      <c r="M17" s="541"/>
      <c r="N17" s="522">
        <v>360</v>
      </c>
      <c r="O17" s="522">
        <v>128</v>
      </c>
      <c r="P17" s="522">
        <v>232</v>
      </c>
    </row>
    <row r="18" spans="1:16" x14ac:dyDescent="0.2">
      <c r="A18" s="188">
        <v>23</v>
      </c>
      <c r="B18" s="524">
        <f t="shared" si="0"/>
        <v>1304</v>
      </c>
      <c r="C18" s="524">
        <f t="shared" si="1"/>
        <v>459</v>
      </c>
      <c r="D18" s="524">
        <f t="shared" si="2"/>
        <v>845</v>
      </c>
      <c r="E18" s="524"/>
      <c r="F18" s="534">
        <v>588</v>
      </c>
      <c r="G18" s="534">
        <v>203</v>
      </c>
      <c r="H18" s="534">
        <v>385</v>
      </c>
      <c r="I18" s="534"/>
      <c r="J18" s="534">
        <v>394</v>
      </c>
      <c r="K18" s="534">
        <v>147</v>
      </c>
      <c r="L18" s="534">
        <v>247</v>
      </c>
      <c r="M18" s="534"/>
      <c r="N18" s="534">
        <v>322</v>
      </c>
      <c r="O18" s="534">
        <v>109</v>
      </c>
      <c r="P18" s="534">
        <v>213</v>
      </c>
    </row>
    <row r="19" spans="1:16" x14ac:dyDescent="0.2">
      <c r="A19" s="188">
        <v>24</v>
      </c>
      <c r="B19" s="524">
        <f t="shared" si="0"/>
        <v>1083</v>
      </c>
      <c r="C19" s="524">
        <f t="shared" si="1"/>
        <v>387</v>
      </c>
      <c r="D19" s="524">
        <f t="shared" si="2"/>
        <v>696</v>
      </c>
      <c r="E19" s="524"/>
      <c r="F19" s="534">
        <v>475</v>
      </c>
      <c r="G19" s="534">
        <v>154</v>
      </c>
      <c r="H19" s="534">
        <v>321</v>
      </c>
      <c r="I19" s="534"/>
      <c r="J19" s="534">
        <v>312</v>
      </c>
      <c r="K19" s="534">
        <v>122</v>
      </c>
      <c r="L19" s="534">
        <v>190</v>
      </c>
      <c r="M19" s="534"/>
      <c r="N19" s="534">
        <v>296</v>
      </c>
      <c r="O19" s="534">
        <v>111</v>
      </c>
      <c r="P19" s="534">
        <v>185</v>
      </c>
    </row>
    <row r="20" spans="1:16" x14ac:dyDescent="0.2">
      <c r="A20" s="165" t="s">
        <v>236</v>
      </c>
      <c r="B20" s="524">
        <f t="shared" si="0"/>
        <v>3695</v>
      </c>
      <c r="C20" s="524">
        <f t="shared" si="1"/>
        <v>1206</v>
      </c>
      <c r="D20" s="524">
        <f t="shared" si="2"/>
        <v>2489</v>
      </c>
      <c r="E20" s="524"/>
      <c r="F20" s="534">
        <v>1737</v>
      </c>
      <c r="G20" s="534">
        <v>570</v>
      </c>
      <c r="H20" s="534">
        <v>1167</v>
      </c>
      <c r="I20" s="534"/>
      <c r="J20" s="534">
        <v>1003</v>
      </c>
      <c r="K20" s="534">
        <v>316</v>
      </c>
      <c r="L20" s="534">
        <v>687</v>
      </c>
      <c r="M20" s="534"/>
      <c r="N20" s="534">
        <v>955</v>
      </c>
      <c r="O20" s="534">
        <v>320</v>
      </c>
      <c r="P20" s="534">
        <v>635</v>
      </c>
    </row>
    <row r="21" spans="1:16" x14ac:dyDescent="0.2">
      <c r="A21" s="165" t="s">
        <v>237</v>
      </c>
      <c r="B21" s="524">
        <f t="shared" si="0"/>
        <v>2393</v>
      </c>
      <c r="C21" s="524">
        <f t="shared" si="1"/>
        <v>710</v>
      </c>
      <c r="D21" s="524">
        <f t="shared" si="2"/>
        <v>1683</v>
      </c>
      <c r="E21" s="524"/>
      <c r="F21" s="534">
        <v>1224</v>
      </c>
      <c r="G21" s="534">
        <v>350</v>
      </c>
      <c r="H21" s="534">
        <v>874</v>
      </c>
      <c r="I21" s="534"/>
      <c r="J21" s="534">
        <v>629</v>
      </c>
      <c r="K21" s="534">
        <v>190</v>
      </c>
      <c r="L21" s="534">
        <v>439</v>
      </c>
      <c r="M21" s="534"/>
      <c r="N21" s="534">
        <v>540</v>
      </c>
      <c r="O21" s="534">
        <v>170</v>
      </c>
      <c r="P21" s="534">
        <v>370</v>
      </c>
    </row>
    <row r="22" spans="1:16" x14ac:dyDescent="0.2">
      <c r="A22" s="165" t="s">
        <v>238</v>
      </c>
      <c r="B22" s="524">
        <f t="shared" si="0"/>
        <v>1568</v>
      </c>
      <c r="C22" s="524">
        <f t="shared" si="1"/>
        <v>416</v>
      </c>
      <c r="D22" s="524">
        <f t="shared" si="2"/>
        <v>1152</v>
      </c>
      <c r="E22" s="524"/>
      <c r="F22" s="534">
        <v>817</v>
      </c>
      <c r="G22" s="534">
        <v>223</v>
      </c>
      <c r="H22" s="534">
        <v>594</v>
      </c>
      <c r="I22" s="534"/>
      <c r="J22" s="534">
        <v>420</v>
      </c>
      <c r="K22" s="534">
        <v>113</v>
      </c>
      <c r="L22" s="534">
        <v>307</v>
      </c>
      <c r="M22" s="534"/>
      <c r="N22" s="534">
        <v>331</v>
      </c>
      <c r="O22" s="534">
        <v>80</v>
      </c>
      <c r="P22" s="534">
        <v>251</v>
      </c>
    </row>
    <row r="23" spans="1:16" x14ac:dyDescent="0.2">
      <c r="A23" s="165" t="s">
        <v>239</v>
      </c>
      <c r="B23" s="524">
        <f t="shared" si="0"/>
        <v>841</v>
      </c>
      <c r="C23" s="524">
        <f t="shared" si="1"/>
        <v>215</v>
      </c>
      <c r="D23" s="524">
        <f t="shared" si="2"/>
        <v>626</v>
      </c>
      <c r="E23" s="524"/>
      <c r="F23" s="534">
        <v>434</v>
      </c>
      <c r="G23" s="534">
        <v>105</v>
      </c>
      <c r="H23" s="534">
        <v>329</v>
      </c>
      <c r="I23" s="534"/>
      <c r="J23" s="534">
        <v>224</v>
      </c>
      <c r="K23" s="534">
        <v>62</v>
      </c>
      <c r="L23" s="534">
        <v>162</v>
      </c>
      <c r="M23" s="534"/>
      <c r="N23" s="534">
        <v>183</v>
      </c>
      <c r="O23" s="534">
        <v>48</v>
      </c>
      <c r="P23" s="534">
        <v>135</v>
      </c>
    </row>
    <row r="24" spans="1:16" x14ac:dyDescent="0.2">
      <c r="A24" s="165" t="s">
        <v>240</v>
      </c>
      <c r="B24" s="524">
        <f t="shared" si="0"/>
        <v>361</v>
      </c>
      <c r="C24" s="524">
        <f t="shared" si="1"/>
        <v>94</v>
      </c>
      <c r="D24" s="524">
        <f t="shared" si="2"/>
        <v>267</v>
      </c>
      <c r="E24" s="524"/>
      <c r="F24" s="534">
        <v>171</v>
      </c>
      <c r="G24" s="534">
        <v>44</v>
      </c>
      <c r="H24" s="534">
        <v>127</v>
      </c>
      <c r="I24" s="534"/>
      <c r="J24" s="534">
        <v>108</v>
      </c>
      <c r="K24" s="534">
        <v>28</v>
      </c>
      <c r="L24" s="534">
        <v>80</v>
      </c>
      <c r="M24" s="534"/>
      <c r="N24" s="534">
        <v>82</v>
      </c>
      <c r="O24" s="534">
        <v>22</v>
      </c>
      <c r="P24" s="534">
        <v>60</v>
      </c>
    </row>
    <row r="25" spans="1:16" ht="13.5" thickBot="1" x14ac:dyDescent="0.25">
      <c r="A25" s="166" t="s">
        <v>241</v>
      </c>
      <c r="B25" s="520">
        <f t="shared" si="0"/>
        <v>330</v>
      </c>
      <c r="C25" s="520">
        <f t="shared" si="1"/>
        <v>102</v>
      </c>
      <c r="D25" s="520">
        <f t="shared" si="2"/>
        <v>228</v>
      </c>
      <c r="E25" s="520"/>
      <c r="F25" s="535">
        <v>146</v>
      </c>
      <c r="G25" s="535">
        <v>47</v>
      </c>
      <c r="H25" s="535">
        <v>99</v>
      </c>
      <c r="I25" s="535"/>
      <c r="J25" s="535">
        <v>109</v>
      </c>
      <c r="K25" s="535">
        <v>31</v>
      </c>
      <c r="L25" s="535">
        <v>78</v>
      </c>
      <c r="M25" s="535"/>
      <c r="N25" s="535">
        <v>75</v>
      </c>
      <c r="O25" s="535">
        <v>24</v>
      </c>
      <c r="P25" s="535">
        <v>51</v>
      </c>
    </row>
    <row r="26" spans="1:16" ht="15" customHeight="1" x14ac:dyDescent="0.2">
      <c r="A26" s="35" t="s">
        <v>24</v>
      </c>
    </row>
  </sheetData>
  <mergeCells count="10">
    <mergeCell ref="A1:P1"/>
    <mergeCell ref="A2:P2"/>
    <mergeCell ref="A3:P3"/>
    <mergeCell ref="A4:P4"/>
    <mergeCell ref="A5:P5"/>
    <mergeCell ref="A6:A7"/>
    <mergeCell ref="B6:D6"/>
    <mergeCell ref="F6:H6"/>
    <mergeCell ref="J6:L6"/>
    <mergeCell ref="N6:P6"/>
  </mergeCells>
  <conditionalFormatting sqref="M9 E10:P12 B10:D25">
    <cfRule type="cellIs" dxfId="439" priority="20" operator="equal">
      <formula>0</formula>
    </cfRule>
  </conditionalFormatting>
  <conditionalFormatting sqref="F17:H17">
    <cfRule type="cellIs" dxfId="438" priority="9" operator="equal">
      <formula>0</formula>
    </cfRule>
  </conditionalFormatting>
  <conditionalFormatting sqref="B9:I9">
    <cfRule type="cellIs" dxfId="437" priority="17" operator="equal">
      <formula>0</formula>
    </cfRule>
  </conditionalFormatting>
  <conditionalFormatting sqref="E17 I17 M17">
    <cfRule type="cellIs" dxfId="436" priority="11" operator="equal">
      <formula>0</formula>
    </cfRule>
  </conditionalFormatting>
  <conditionalFormatting sqref="J17:L17">
    <cfRule type="cellIs" dxfId="435" priority="8" operator="equal">
      <formula>0</formula>
    </cfRule>
  </conditionalFormatting>
  <conditionalFormatting sqref="N17:P17">
    <cfRule type="cellIs" dxfId="434" priority="7" operator="equal">
      <formula>0</formula>
    </cfRule>
  </conditionalFormatting>
  <conditionalFormatting sqref="J9:L9">
    <cfRule type="cellIs" dxfId="433" priority="4" operator="equal">
      <formula>0</formula>
    </cfRule>
  </conditionalFormatting>
  <conditionalFormatting sqref="N9:P9">
    <cfRule type="cellIs" dxfId="432" priority="3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59055118110236227" bottom="0.19685039370078741" header="0" footer="0"/>
  <pageSetup fitToHeight="0" orientation="landscape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2:I21"/>
  <sheetViews>
    <sheetView showGridLines="0" zoomScaleNormal="100" zoomScaleSheetLayoutView="80" workbookViewId="0">
      <selection activeCell="F31" sqref="F31"/>
    </sheetView>
  </sheetViews>
  <sheetFormatPr baseColWidth="10" defaultRowHeight="12.75" x14ac:dyDescent="0.2"/>
  <cols>
    <col min="1" max="16384" width="11" style="352"/>
  </cols>
  <sheetData>
    <row r="2" spans="1:9" ht="15" x14ac:dyDescent="0.25">
      <c r="I2" s="353" t="s">
        <v>612</v>
      </c>
    </row>
    <row r="7" spans="1:9" ht="12.75" customHeight="1" x14ac:dyDescent="0.2">
      <c r="A7" s="813" t="s">
        <v>620</v>
      </c>
      <c r="B7" s="813"/>
      <c r="C7" s="813"/>
      <c r="D7" s="813"/>
      <c r="E7" s="813"/>
      <c r="F7" s="813"/>
      <c r="G7" s="813"/>
      <c r="H7" s="813"/>
    </row>
    <row r="8" spans="1:9" ht="12.75" customHeight="1" x14ac:dyDescent="0.2">
      <c r="A8" s="813"/>
      <c r="B8" s="813"/>
      <c r="C8" s="813"/>
      <c r="D8" s="813"/>
      <c r="E8" s="813"/>
      <c r="F8" s="813"/>
      <c r="G8" s="813"/>
      <c r="H8" s="813"/>
    </row>
    <row r="9" spans="1:9" ht="12.75" customHeight="1" x14ac:dyDescent="0.2">
      <c r="A9" s="813"/>
      <c r="B9" s="813"/>
      <c r="C9" s="813"/>
      <c r="D9" s="813"/>
      <c r="E9" s="813"/>
      <c r="F9" s="813"/>
      <c r="G9" s="813"/>
      <c r="H9" s="813"/>
    </row>
    <row r="10" spans="1:9" ht="12.75" customHeight="1" x14ac:dyDescent="0.2">
      <c r="A10" s="813"/>
      <c r="B10" s="813"/>
      <c r="C10" s="813"/>
      <c r="D10" s="813"/>
      <c r="E10" s="813"/>
      <c r="F10" s="813"/>
      <c r="G10" s="813"/>
      <c r="H10" s="813"/>
    </row>
    <row r="11" spans="1:9" ht="12.75" customHeight="1" x14ac:dyDescent="0.2">
      <c r="A11" s="813"/>
      <c r="B11" s="813"/>
      <c r="C11" s="813"/>
      <c r="D11" s="813"/>
      <c r="E11" s="813"/>
      <c r="F11" s="813"/>
      <c r="G11" s="813"/>
      <c r="H11" s="813"/>
    </row>
    <row r="12" spans="1:9" ht="12.75" customHeight="1" x14ac:dyDescent="0.2">
      <c r="A12" s="813"/>
      <c r="B12" s="813"/>
      <c r="C12" s="813"/>
      <c r="D12" s="813"/>
      <c r="E12" s="813"/>
      <c r="F12" s="813"/>
      <c r="G12" s="813"/>
      <c r="H12" s="813"/>
    </row>
    <row r="13" spans="1:9" ht="12.75" customHeight="1" x14ac:dyDescent="0.2">
      <c r="A13" s="813"/>
      <c r="B13" s="813"/>
      <c r="C13" s="813"/>
      <c r="D13" s="813"/>
      <c r="E13" s="813"/>
      <c r="F13" s="813"/>
      <c r="G13" s="813"/>
      <c r="H13" s="813"/>
    </row>
    <row r="14" spans="1:9" ht="12.75" customHeight="1" x14ac:dyDescent="0.2">
      <c r="A14" s="813"/>
      <c r="B14" s="813"/>
      <c r="C14" s="813"/>
      <c r="D14" s="813"/>
      <c r="E14" s="813"/>
      <c r="F14" s="813"/>
      <c r="G14" s="813"/>
      <c r="H14" s="813"/>
    </row>
    <row r="15" spans="1:9" ht="12.75" customHeight="1" x14ac:dyDescent="0.2">
      <c r="A15" s="813"/>
      <c r="B15" s="813"/>
      <c r="C15" s="813"/>
      <c r="D15" s="813"/>
      <c r="E15" s="813"/>
      <c r="F15" s="813"/>
      <c r="G15" s="813"/>
      <c r="H15" s="813"/>
    </row>
    <row r="16" spans="1:9" ht="12.75" customHeight="1" x14ac:dyDescent="0.2">
      <c r="A16" s="813"/>
      <c r="B16" s="813"/>
      <c r="C16" s="813"/>
      <c r="D16" s="813"/>
      <c r="E16" s="813"/>
      <c r="F16" s="813"/>
      <c r="G16" s="813"/>
      <c r="H16" s="813"/>
    </row>
    <row r="17" spans="1:8" ht="12.75" customHeight="1" x14ac:dyDescent="0.2">
      <c r="A17" s="813"/>
      <c r="B17" s="813"/>
      <c r="C17" s="813"/>
      <c r="D17" s="813"/>
      <c r="E17" s="813"/>
      <c r="F17" s="813"/>
      <c r="G17" s="813"/>
      <c r="H17" s="813"/>
    </row>
    <row r="18" spans="1:8" ht="12.75" customHeight="1" x14ac:dyDescent="0.2">
      <c r="A18" s="813"/>
      <c r="B18" s="813"/>
      <c r="C18" s="813"/>
      <c r="D18" s="813"/>
      <c r="E18" s="813"/>
      <c r="F18" s="813"/>
      <c r="G18" s="813"/>
      <c r="H18" s="813"/>
    </row>
    <row r="19" spans="1:8" x14ac:dyDescent="0.2">
      <c r="A19" s="813"/>
      <c r="B19" s="813"/>
      <c r="C19" s="813"/>
      <c r="D19" s="813"/>
      <c r="E19" s="813"/>
      <c r="F19" s="813"/>
      <c r="G19" s="813"/>
      <c r="H19" s="813"/>
    </row>
    <row r="20" spans="1:8" x14ac:dyDescent="0.2">
      <c r="A20" s="813"/>
      <c r="B20" s="813"/>
      <c r="C20" s="813"/>
      <c r="D20" s="813"/>
      <c r="E20" s="813"/>
      <c r="F20" s="813"/>
      <c r="G20" s="813"/>
      <c r="H20" s="813"/>
    </row>
    <row r="21" spans="1:8" x14ac:dyDescent="0.2">
      <c r="A21" s="813"/>
      <c r="B21" s="813"/>
      <c r="C21" s="813"/>
      <c r="D21" s="813"/>
      <c r="E21" s="813"/>
      <c r="F21" s="813"/>
      <c r="G21" s="813"/>
      <c r="H21" s="813"/>
    </row>
  </sheetData>
  <sheetProtection password="C74F" sheet="1" objects="1" scenarios="1"/>
  <mergeCells count="1">
    <mergeCell ref="A7:H21"/>
  </mergeCells>
  <hyperlinks>
    <hyperlink ref="I2" location="Contenido!A1" display="Contenido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O23"/>
  <sheetViews>
    <sheetView showGridLines="0" zoomScaleNormal="100" zoomScaleSheetLayoutView="100" workbookViewId="0">
      <selection activeCell="AD8" activeCellId="1" sqref="Z8 AD8"/>
    </sheetView>
  </sheetViews>
  <sheetFormatPr baseColWidth="10" defaultColWidth="11" defaultRowHeight="12.75" x14ac:dyDescent="0.2"/>
  <cols>
    <col min="1" max="1" width="15.75" style="168" customWidth="1"/>
    <col min="2" max="4" width="5.625" style="517" customWidth="1"/>
    <col min="5" max="5" width="1.25" style="517" customWidth="1"/>
    <col min="6" max="8" width="5.625" style="517" customWidth="1"/>
    <col min="9" max="9" width="1.25" style="517" customWidth="1"/>
    <col min="10" max="12" width="5.125" style="517" customWidth="1"/>
    <col min="13" max="13" width="1.25" style="517" customWidth="1"/>
    <col min="14" max="16" width="4.125" style="517" customWidth="1"/>
    <col min="17" max="17" width="1.25" style="517" customWidth="1"/>
    <col min="18" max="20" width="4.125" style="517" customWidth="1"/>
    <col min="21" max="21" width="1.25" style="517" customWidth="1"/>
    <col min="22" max="24" width="4.125" style="517" customWidth="1"/>
    <col min="25" max="25" width="1.25" style="517" customWidth="1"/>
    <col min="26" max="28" width="4.875" style="517" customWidth="1"/>
    <col min="29" max="29" width="1.25" style="517" customWidth="1"/>
    <col min="30" max="32" width="5" style="517" customWidth="1"/>
    <col min="33" max="33" width="1.25" style="517" customWidth="1"/>
    <col min="34" max="36" width="4.875" style="517" customWidth="1"/>
    <col min="37" max="37" width="1.25" style="517" customWidth="1"/>
    <col min="38" max="40" width="4.875" style="517" customWidth="1"/>
    <col min="41" max="16384" width="11" style="134"/>
  </cols>
  <sheetData>
    <row r="1" spans="1:41" ht="15" customHeight="1" x14ac:dyDescent="0.25">
      <c r="A1" s="796" t="s">
        <v>897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</row>
    <row r="2" spans="1:41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7"/>
      <c r="AN2" s="797"/>
      <c r="AO2" s="353" t="s">
        <v>612</v>
      </c>
    </row>
    <row r="3" spans="1:41" ht="15" x14ac:dyDescent="0.25">
      <c r="A3" s="797" t="s">
        <v>365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</row>
    <row r="4" spans="1:41" ht="15" x14ac:dyDescent="0.25">
      <c r="A4" s="798" t="s">
        <v>210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798"/>
      <c r="U4" s="798"/>
      <c r="V4" s="798"/>
      <c r="W4" s="798"/>
      <c r="X4" s="798"/>
      <c r="Y4" s="798"/>
      <c r="Z4" s="798"/>
      <c r="AA4" s="798"/>
      <c r="AB4" s="798"/>
      <c r="AC4" s="798"/>
      <c r="AD4" s="798"/>
      <c r="AE4" s="798"/>
      <c r="AF4" s="798"/>
      <c r="AG4" s="798"/>
      <c r="AH4" s="798"/>
      <c r="AI4" s="798"/>
      <c r="AJ4" s="798"/>
      <c r="AK4" s="798"/>
      <c r="AL4" s="798"/>
      <c r="AM4" s="798"/>
      <c r="AN4" s="798"/>
    </row>
    <row r="5" spans="1:41" s="503" customFormat="1" ht="27.75" customHeight="1" x14ac:dyDescent="0.25">
      <c r="A5" s="800" t="s">
        <v>249</v>
      </c>
      <c r="B5" s="795" t="s">
        <v>0</v>
      </c>
      <c r="C5" s="795"/>
      <c r="D5" s="795"/>
      <c r="E5" s="511"/>
      <c r="F5" s="823" t="s">
        <v>357</v>
      </c>
      <c r="G5" s="823"/>
      <c r="H5" s="823"/>
      <c r="I5" s="511"/>
      <c r="J5" s="795" t="s">
        <v>352</v>
      </c>
      <c r="K5" s="795"/>
      <c r="L5" s="795"/>
      <c r="M5" s="511"/>
      <c r="N5" s="795" t="s">
        <v>679</v>
      </c>
      <c r="O5" s="795"/>
      <c r="P5" s="795"/>
      <c r="Q5" s="821"/>
      <c r="R5" s="795" t="s">
        <v>678</v>
      </c>
      <c r="S5" s="795"/>
      <c r="T5" s="795"/>
      <c r="U5" s="821"/>
      <c r="V5" s="795" t="s">
        <v>353</v>
      </c>
      <c r="W5" s="795"/>
      <c r="X5" s="795"/>
      <c r="Y5" s="821"/>
      <c r="Z5" s="795" t="s">
        <v>354</v>
      </c>
      <c r="AA5" s="795"/>
      <c r="AB5" s="795"/>
      <c r="AC5" s="821"/>
      <c r="AD5" s="795" t="s">
        <v>355</v>
      </c>
      <c r="AE5" s="795"/>
      <c r="AF5" s="795"/>
      <c r="AG5" s="821"/>
      <c r="AH5" s="795" t="s">
        <v>356</v>
      </c>
      <c r="AI5" s="795"/>
      <c r="AJ5" s="795"/>
      <c r="AK5" s="821"/>
      <c r="AL5" s="795" t="s">
        <v>358</v>
      </c>
      <c r="AM5" s="795"/>
      <c r="AN5" s="795"/>
    </row>
    <row r="6" spans="1:41" s="503" customFormat="1" ht="27.75" customHeight="1" x14ac:dyDescent="0.25">
      <c r="A6" s="800"/>
      <c r="B6" s="513" t="s">
        <v>0</v>
      </c>
      <c r="C6" s="513" t="s">
        <v>15</v>
      </c>
      <c r="D6" s="513" t="s">
        <v>16</v>
      </c>
      <c r="E6" s="514"/>
      <c r="F6" s="513" t="s">
        <v>0</v>
      </c>
      <c r="G6" s="513" t="s">
        <v>15</v>
      </c>
      <c r="H6" s="513" t="s">
        <v>16</v>
      </c>
      <c r="I6" s="513"/>
      <c r="J6" s="513" t="s">
        <v>0</v>
      </c>
      <c r="K6" s="513" t="s">
        <v>15</v>
      </c>
      <c r="L6" s="513" t="s">
        <v>16</v>
      </c>
      <c r="M6" s="514"/>
      <c r="N6" s="513" t="s">
        <v>0</v>
      </c>
      <c r="O6" s="513" t="s">
        <v>15</v>
      </c>
      <c r="P6" s="513" t="s">
        <v>16</v>
      </c>
      <c r="Q6" s="821"/>
      <c r="R6" s="513" t="s">
        <v>0</v>
      </c>
      <c r="S6" s="513" t="s">
        <v>15</v>
      </c>
      <c r="T6" s="513" t="s">
        <v>16</v>
      </c>
      <c r="U6" s="821"/>
      <c r="V6" s="513" t="s">
        <v>0</v>
      </c>
      <c r="W6" s="513" t="s">
        <v>15</v>
      </c>
      <c r="X6" s="513" t="s">
        <v>16</v>
      </c>
      <c r="Y6" s="821"/>
      <c r="Z6" s="513" t="s">
        <v>0</v>
      </c>
      <c r="AA6" s="513" t="s">
        <v>15</v>
      </c>
      <c r="AB6" s="513" t="s">
        <v>16</v>
      </c>
      <c r="AC6" s="821"/>
      <c r="AD6" s="513" t="s">
        <v>0</v>
      </c>
      <c r="AE6" s="513" t="s">
        <v>15</v>
      </c>
      <c r="AF6" s="513" t="s">
        <v>16</v>
      </c>
      <c r="AG6" s="821"/>
      <c r="AH6" s="513" t="s">
        <v>0</v>
      </c>
      <c r="AI6" s="513" t="s">
        <v>15</v>
      </c>
      <c r="AJ6" s="513" t="s">
        <v>16</v>
      </c>
      <c r="AK6" s="821"/>
      <c r="AL6" s="513" t="s">
        <v>0</v>
      </c>
      <c r="AM6" s="513" t="s">
        <v>15</v>
      </c>
      <c r="AN6" s="513" t="s">
        <v>16</v>
      </c>
    </row>
    <row r="7" spans="1:41" s="169" customFormat="1" x14ac:dyDescent="0.2">
      <c r="A7" s="170"/>
      <c r="B7" s="515"/>
      <c r="C7" s="515"/>
      <c r="D7" s="515"/>
      <c r="E7" s="515"/>
      <c r="F7" s="599"/>
      <c r="G7" s="599"/>
      <c r="H7" s="599"/>
      <c r="I7" s="515"/>
      <c r="J7" s="515"/>
      <c r="K7" s="515"/>
      <c r="L7" s="515"/>
      <c r="M7" s="515"/>
      <c r="N7" s="515"/>
      <c r="O7" s="515"/>
      <c r="P7" s="515"/>
      <c r="Q7" s="515"/>
      <c r="R7" s="515"/>
      <c r="S7" s="515"/>
      <c r="T7" s="515"/>
      <c r="U7" s="515"/>
      <c r="V7" s="515"/>
      <c r="W7" s="515"/>
      <c r="X7" s="515"/>
      <c r="Y7" s="515"/>
      <c r="Z7" s="515"/>
      <c r="AA7" s="515"/>
      <c r="AB7" s="515"/>
      <c r="AC7" s="515"/>
      <c r="AD7" s="515"/>
      <c r="AE7" s="515"/>
      <c r="AF7" s="515"/>
      <c r="AG7" s="515"/>
      <c r="AH7" s="515"/>
      <c r="AI7" s="515"/>
      <c r="AJ7" s="515"/>
      <c r="AK7" s="515"/>
      <c r="AL7" s="515"/>
      <c r="AM7" s="515"/>
      <c r="AN7" s="515"/>
    </row>
    <row r="8" spans="1:41" s="555" customFormat="1" x14ac:dyDescent="0.2">
      <c r="A8" s="173" t="s">
        <v>0</v>
      </c>
      <c r="B8" s="554">
        <f>SUM(B9:B11)</f>
        <v>14772</v>
      </c>
      <c r="C8" s="554">
        <f t="shared" ref="C8:D8" si="0">SUM(C9:C11)</f>
        <v>9214</v>
      </c>
      <c r="D8" s="554">
        <f t="shared" si="0"/>
        <v>5558</v>
      </c>
      <c r="E8" s="554"/>
      <c r="F8" s="554">
        <f>SUM(F9:F11)</f>
        <v>1605</v>
      </c>
      <c r="G8" s="554">
        <f t="shared" ref="G8:H8" si="1">SUM(G9:G11)</f>
        <v>941</v>
      </c>
      <c r="H8" s="554">
        <f t="shared" si="1"/>
        <v>664</v>
      </c>
      <c r="I8" s="554"/>
      <c r="J8" s="554">
        <f t="shared" ref="J8:L8" si="2">SUM(J9:J11)</f>
        <v>1023</v>
      </c>
      <c r="K8" s="554">
        <f t="shared" si="2"/>
        <v>667</v>
      </c>
      <c r="L8" s="554">
        <f t="shared" si="2"/>
        <v>356</v>
      </c>
      <c r="M8" s="554"/>
      <c r="N8" s="554">
        <f t="shared" ref="N8:P8" si="3">SUM(N9:N11)</f>
        <v>76</v>
      </c>
      <c r="O8" s="554">
        <f t="shared" si="3"/>
        <v>50</v>
      </c>
      <c r="P8" s="554">
        <f t="shared" si="3"/>
        <v>26</v>
      </c>
      <c r="Q8" s="554"/>
      <c r="R8" s="554">
        <f t="shared" ref="R8:T8" si="4">SUM(R9:R11)</f>
        <v>491</v>
      </c>
      <c r="S8" s="554">
        <f t="shared" si="4"/>
        <v>344</v>
      </c>
      <c r="T8" s="554">
        <f t="shared" si="4"/>
        <v>147</v>
      </c>
      <c r="U8" s="554"/>
      <c r="V8" s="554">
        <f t="shared" ref="V8:X8" si="5">SUM(V9:V11)</f>
        <v>132</v>
      </c>
      <c r="W8" s="554">
        <f t="shared" si="5"/>
        <v>82</v>
      </c>
      <c r="X8" s="554">
        <f t="shared" si="5"/>
        <v>50</v>
      </c>
      <c r="Y8" s="554"/>
      <c r="Z8" s="554">
        <f t="shared" ref="Z8:AB8" si="6">SUM(Z9:Z11)</f>
        <v>1074</v>
      </c>
      <c r="AA8" s="554">
        <f t="shared" si="6"/>
        <v>693</v>
      </c>
      <c r="AB8" s="554">
        <f t="shared" si="6"/>
        <v>381</v>
      </c>
      <c r="AC8" s="554"/>
      <c r="AD8" s="554">
        <f t="shared" ref="AD8:AF8" si="7">SUM(AD9:AD11)</f>
        <v>1239</v>
      </c>
      <c r="AE8" s="554">
        <f t="shared" si="7"/>
        <v>763</v>
      </c>
      <c r="AF8" s="554">
        <f t="shared" si="7"/>
        <v>476</v>
      </c>
      <c r="AG8" s="554"/>
      <c r="AH8" s="554">
        <f t="shared" ref="AH8:AJ8" si="8">SUM(AH9:AH11)</f>
        <v>4736</v>
      </c>
      <c r="AI8" s="554">
        <f t="shared" si="8"/>
        <v>3004</v>
      </c>
      <c r="AJ8" s="554">
        <f t="shared" si="8"/>
        <v>1732</v>
      </c>
      <c r="AK8" s="554"/>
      <c r="AL8" s="554">
        <f t="shared" ref="AL8:AN8" si="9">SUM(AL9:AL11)</f>
        <v>4396</v>
      </c>
      <c r="AM8" s="554">
        <f t="shared" si="9"/>
        <v>2670</v>
      </c>
      <c r="AN8" s="554">
        <f t="shared" si="9"/>
        <v>1726</v>
      </c>
    </row>
    <row r="9" spans="1:41" x14ac:dyDescent="0.2">
      <c r="A9" s="184" t="s">
        <v>1</v>
      </c>
      <c r="B9" s="516">
        <f>+F9+J9+N9+R9+V9+Z9+AD9+AH9+AL9</f>
        <v>14657</v>
      </c>
      <c r="C9" s="516">
        <f>+G9+K9+O9+S9+W9+AA9+AE9+AI9+AM9</f>
        <v>9136</v>
      </c>
      <c r="D9" s="516">
        <f>+B9-C9</f>
        <v>5521</v>
      </c>
      <c r="E9" s="516"/>
      <c r="F9" s="516">
        <f>+F14+F19</f>
        <v>1605</v>
      </c>
      <c r="G9" s="516">
        <f t="shared" ref="G9:H9" si="10">+G14+G19</f>
        <v>941</v>
      </c>
      <c r="H9" s="516">
        <f t="shared" si="10"/>
        <v>664</v>
      </c>
      <c r="I9" s="516"/>
      <c r="J9" s="516">
        <f>+J14+J19</f>
        <v>1023</v>
      </c>
      <c r="K9" s="516">
        <f t="shared" ref="K9:L9" si="11">+K14+K19</f>
        <v>667</v>
      </c>
      <c r="L9" s="516">
        <f t="shared" si="11"/>
        <v>356</v>
      </c>
      <c r="M9" s="516"/>
      <c r="N9" s="516">
        <f>+N14+N19</f>
        <v>76</v>
      </c>
      <c r="O9" s="516">
        <f t="shared" ref="O9:P9" si="12">+O14+O19</f>
        <v>50</v>
      </c>
      <c r="P9" s="516">
        <f t="shared" si="12"/>
        <v>26</v>
      </c>
      <c r="Q9" s="516"/>
      <c r="R9" s="516">
        <f>+R14+R19</f>
        <v>490</v>
      </c>
      <c r="S9" s="516">
        <f t="shared" ref="S9:T9" si="13">+S14+S19</f>
        <v>343</v>
      </c>
      <c r="T9" s="516">
        <f t="shared" si="13"/>
        <v>147</v>
      </c>
      <c r="U9" s="516"/>
      <c r="V9" s="516">
        <f>+V14+V19</f>
        <v>124</v>
      </c>
      <c r="W9" s="516">
        <f t="shared" ref="W9:X9" si="14">+W14+W19</f>
        <v>76</v>
      </c>
      <c r="X9" s="516">
        <f t="shared" si="14"/>
        <v>48</v>
      </c>
      <c r="Y9" s="516"/>
      <c r="Z9" s="516">
        <f>+Z14+Z19</f>
        <v>1070</v>
      </c>
      <c r="AA9" s="516">
        <f t="shared" ref="AA9:AB9" si="15">+AA14+AA19</f>
        <v>691</v>
      </c>
      <c r="AB9" s="516">
        <f t="shared" si="15"/>
        <v>379</v>
      </c>
      <c r="AC9" s="516"/>
      <c r="AD9" s="516">
        <f>+AD14+AD19</f>
        <v>1223</v>
      </c>
      <c r="AE9" s="516">
        <f t="shared" ref="AE9:AF9" si="16">+AE14+AE19</f>
        <v>751</v>
      </c>
      <c r="AF9" s="516">
        <f t="shared" si="16"/>
        <v>472</v>
      </c>
      <c r="AG9" s="516"/>
      <c r="AH9" s="516">
        <f>+AH14+AH19</f>
        <v>4693</v>
      </c>
      <c r="AI9" s="516">
        <f t="shared" ref="AI9:AJ9" si="17">+AI14+AI19</f>
        <v>2975</v>
      </c>
      <c r="AJ9" s="516">
        <f t="shared" si="17"/>
        <v>1718</v>
      </c>
      <c r="AK9" s="516"/>
      <c r="AL9" s="516">
        <f>+AL14+AL19</f>
        <v>4353</v>
      </c>
      <c r="AM9" s="516">
        <f t="shared" ref="AM9:AN9" si="18">+AM14+AM19</f>
        <v>2642</v>
      </c>
      <c r="AN9" s="516">
        <f t="shared" si="18"/>
        <v>1711</v>
      </c>
    </row>
    <row r="10" spans="1:41" x14ac:dyDescent="0.2">
      <c r="A10" s="184" t="s">
        <v>2</v>
      </c>
      <c r="B10" s="516">
        <f t="shared" ref="B10:B11" si="19">+F10+J10+N10+R10+V10+Z10+AD10+AH10+AL10</f>
        <v>14</v>
      </c>
      <c r="C10" s="516">
        <f t="shared" ref="C10:C11" si="20">+G10+K10+O10+S10+W10+AA10+AE10+AI10+AM10</f>
        <v>11</v>
      </c>
      <c r="D10" s="516">
        <f t="shared" ref="D10:D11" si="21">+B10-C10</f>
        <v>3</v>
      </c>
      <c r="E10" s="516"/>
      <c r="F10" s="516">
        <f>+F15</f>
        <v>0</v>
      </c>
      <c r="G10" s="516">
        <f t="shared" ref="G10:H10" si="22">+G15</f>
        <v>0</v>
      </c>
      <c r="H10" s="516">
        <f t="shared" si="22"/>
        <v>0</v>
      </c>
      <c r="I10" s="516"/>
      <c r="J10" s="516">
        <f>+J15</f>
        <v>0</v>
      </c>
      <c r="K10" s="516">
        <f t="shared" ref="K10:L10" si="23">+K15</f>
        <v>0</v>
      </c>
      <c r="L10" s="516">
        <f t="shared" si="23"/>
        <v>0</v>
      </c>
      <c r="M10" s="516"/>
      <c r="N10" s="516">
        <f>+N15</f>
        <v>0</v>
      </c>
      <c r="O10" s="516">
        <f t="shared" ref="O10:P10" si="24">+O15</f>
        <v>0</v>
      </c>
      <c r="P10" s="516">
        <f t="shared" si="24"/>
        <v>0</v>
      </c>
      <c r="Q10" s="516"/>
      <c r="R10" s="516">
        <f>+R15</f>
        <v>0</v>
      </c>
      <c r="S10" s="516">
        <f t="shared" ref="S10:T10" si="25">+S15</f>
        <v>0</v>
      </c>
      <c r="T10" s="516">
        <f t="shared" si="25"/>
        <v>0</v>
      </c>
      <c r="U10" s="516"/>
      <c r="V10" s="516">
        <f>+V15</f>
        <v>0</v>
      </c>
      <c r="W10" s="516">
        <f t="shared" ref="W10:X10" si="26">+W15</f>
        <v>0</v>
      </c>
      <c r="X10" s="516">
        <f t="shared" si="26"/>
        <v>0</v>
      </c>
      <c r="Y10" s="516"/>
      <c r="Z10" s="516">
        <f>+Z15</f>
        <v>0</v>
      </c>
      <c r="AA10" s="516">
        <f t="shared" ref="AA10:AB10" si="27">+AA15</f>
        <v>0</v>
      </c>
      <c r="AB10" s="516">
        <f t="shared" si="27"/>
        <v>0</v>
      </c>
      <c r="AC10" s="516"/>
      <c r="AD10" s="516">
        <f>+AD15</f>
        <v>0</v>
      </c>
      <c r="AE10" s="516">
        <f t="shared" ref="AE10:AF10" si="28">+AE15</f>
        <v>0</v>
      </c>
      <c r="AF10" s="516">
        <f t="shared" si="28"/>
        <v>0</v>
      </c>
      <c r="AG10" s="516"/>
      <c r="AH10" s="516">
        <f>+AH15</f>
        <v>8</v>
      </c>
      <c r="AI10" s="516">
        <f t="shared" ref="AI10:AJ10" si="29">+AI15</f>
        <v>8</v>
      </c>
      <c r="AJ10" s="516">
        <f t="shared" si="29"/>
        <v>0</v>
      </c>
      <c r="AK10" s="516"/>
      <c r="AL10" s="516">
        <f>+AL15</f>
        <v>6</v>
      </c>
      <c r="AM10" s="516">
        <f t="shared" ref="AM10:AN10" si="30">+AM15</f>
        <v>3</v>
      </c>
      <c r="AN10" s="516">
        <f t="shared" si="30"/>
        <v>3</v>
      </c>
    </row>
    <row r="11" spans="1:41" x14ac:dyDescent="0.2">
      <c r="A11" s="184" t="s">
        <v>211</v>
      </c>
      <c r="B11" s="516">
        <f t="shared" si="19"/>
        <v>101</v>
      </c>
      <c r="C11" s="516">
        <f t="shared" si="20"/>
        <v>67</v>
      </c>
      <c r="D11" s="516">
        <f t="shared" si="21"/>
        <v>34</v>
      </c>
      <c r="E11" s="516"/>
      <c r="F11" s="516">
        <f>+F16</f>
        <v>0</v>
      </c>
      <c r="G11" s="516">
        <f t="shared" ref="G11:H11" si="31">+G16</f>
        <v>0</v>
      </c>
      <c r="H11" s="516">
        <f t="shared" si="31"/>
        <v>0</v>
      </c>
      <c r="I11" s="516"/>
      <c r="J11" s="516">
        <f>+J16</f>
        <v>0</v>
      </c>
      <c r="K11" s="516">
        <f t="shared" ref="K11:L11" si="32">+K16</f>
        <v>0</v>
      </c>
      <c r="L11" s="516">
        <f t="shared" si="32"/>
        <v>0</v>
      </c>
      <c r="M11" s="516"/>
      <c r="N11" s="516">
        <f>+N16</f>
        <v>0</v>
      </c>
      <c r="O11" s="516">
        <f t="shared" ref="O11:P11" si="33">+O16</f>
        <v>0</v>
      </c>
      <c r="P11" s="516">
        <f t="shared" si="33"/>
        <v>0</v>
      </c>
      <c r="Q11" s="516"/>
      <c r="R11" s="516">
        <f>+R16</f>
        <v>1</v>
      </c>
      <c r="S11" s="516">
        <f t="shared" ref="S11:T11" si="34">+S16</f>
        <v>1</v>
      </c>
      <c r="T11" s="516">
        <f t="shared" si="34"/>
        <v>0</v>
      </c>
      <c r="U11" s="516"/>
      <c r="V11" s="516">
        <f>+V16</f>
        <v>8</v>
      </c>
      <c r="W11" s="516">
        <f t="shared" ref="W11:X11" si="35">+W16</f>
        <v>6</v>
      </c>
      <c r="X11" s="516">
        <f t="shared" si="35"/>
        <v>2</v>
      </c>
      <c r="Y11" s="516"/>
      <c r="Z11" s="516">
        <f>+Z16</f>
        <v>4</v>
      </c>
      <c r="AA11" s="516">
        <f t="shared" ref="AA11:AB11" si="36">+AA16</f>
        <v>2</v>
      </c>
      <c r="AB11" s="516">
        <f t="shared" si="36"/>
        <v>2</v>
      </c>
      <c r="AC11" s="516"/>
      <c r="AD11" s="516">
        <f>+AD16</f>
        <v>16</v>
      </c>
      <c r="AE11" s="516">
        <f t="shared" ref="AE11:AF11" si="37">+AE16</f>
        <v>12</v>
      </c>
      <c r="AF11" s="516">
        <f t="shared" si="37"/>
        <v>4</v>
      </c>
      <c r="AG11" s="516"/>
      <c r="AH11" s="516">
        <f>+AH16</f>
        <v>35</v>
      </c>
      <c r="AI11" s="516">
        <f t="shared" ref="AI11:AJ11" si="38">+AI16</f>
        <v>21</v>
      </c>
      <c r="AJ11" s="516">
        <f t="shared" si="38"/>
        <v>14</v>
      </c>
      <c r="AK11" s="516"/>
      <c r="AL11" s="516">
        <f>+AL16</f>
        <v>37</v>
      </c>
      <c r="AM11" s="516">
        <f t="shared" ref="AM11:AN11" si="39">+AM16</f>
        <v>25</v>
      </c>
      <c r="AN11" s="516">
        <f t="shared" si="39"/>
        <v>12</v>
      </c>
    </row>
    <row r="12" spans="1:41" x14ac:dyDescent="0.2"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  <c r="AI12" s="516"/>
      <c r="AJ12" s="516"/>
      <c r="AK12" s="516"/>
      <c r="AL12" s="516"/>
      <c r="AM12" s="516"/>
      <c r="AN12" s="516"/>
    </row>
    <row r="13" spans="1:41" s="555" customFormat="1" x14ac:dyDescent="0.2">
      <c r="A13" s="173" t="s">
        <v>214</v>
      </c>
      <c r="B13" s="554">
        <f>SUM(B14:B16)</f>
        <v>12475</v>
      </c>
      <c r="C13" s="554">
        <f t="shared" ref="C13:D13" si="40">SUM(C14:C16)</f>
        <v>7785</v>
      </c>
      <c r="D13" s="554">
        <f t="shared" si="40"/>
        <v>4690</v>
      </c>
      <c r="E13" s="554"/>
      <c r="F13" s="554">
        <v>1463</v>
      </c>
      <c r="G13" s="554">
        <v>867</v>
      </c>
      <c r="H13" s="554">
        <v>596</v>
      </c>
      <c r="I13" s="554"/>
      <c r="J13" s="554">
        <v>961</v>
      </c>
      <c r="K13" s="554">
        <v>627</v>
      </c>
      <c r="L13" s="554">
        <v>334</v>
      </c>
      <c r="M13" s="554"/>
      <c r="N13" s="554">
        <v>65</v>
      </c>
      <c r="O13" s="554">
        <v>40</v>
      </c>
      <c r="P13" s="554">
        <v>25</v>
      </c>
      <c r="Q13" s="554"/>
      <c r="R13" s="554">
        <v>485</v>
      </c>
      <c r="S13" s="554">
        <v>339</v>
      </c>
      <c r="T13" s="554">
        <v>146</v>
      </c>
      <c r="U13" s="554"/>
      <c r="V13" s="554">
        <v>126</v>
      </c>
      <c r="W13" s="554">
        <v>77</v>
      </c>
      <c r="X13" s="554">
        <v>49</v>
      </c>
      <c r="Y13" s="554"/>
      <c r="Z13" s="554">
        <v>1015</v>
      </c>
      <c r="AA13" s="554">
        <v>659</v>
      </c>
      <c r="AB13" s="554">
        <v>356</v>
      </c>
      <c r="AC13" s="554"/>
      <c r="AD13" s="554">
        <v>1163</v>
      </c>
      <c r="AE13" s="554">
        <v>724</v>
      </c>
      <c r="AF13" s="554">
        <v>439</v>
      </c>
      <c r="AG13" s="554"/>
      <c r="AH13" s="554">
        <v>3710</v>
      </c>
      <c r="AI13" s="554">
        <v>2338</v>
      </c>
      <c r="AJ13" s="554">
        <v>1372</v>
      </c>
      <c r="AK13" s="554"/>
      <c r="AL13" s="554">
        <v>3487</v>
      </c>
      <c r="AM13" s="554">
        <v>2114</v>
      </c>
      <c r="AN13" s="554">
        <v>1373</v>
      </c>
    </row>
    <row r="14" spans="1:41" x14ac:dyDescent="0.2">
      <c r="A14" s="184" t="s">
        <v>1</v>
      </c>
      <c r="B14" s="516">
        <f>+F14+J14+N14+R14+V14+Z14+AD14+AH14+AL14</f>
        <v>12360</v>
      </c>
      <c r="C14" s="516">
        <f>+G14+K14+O14+S14+W14+AA14+AE14+AI14+AM14</f>
        <v>7707</v>
      </c>
      <c r="D14" s="516">
        <f>+B14-C14</f>
        <v>4653</v>
      </c>
      <c r="E14" s="600"/>
      <c r="F14" s="516">
        <v>1463</v>
      </c>
      <c r="G14" s="516">
        <v>867</v>
      </c>
      <c r="H14" s="516">
        <v>596</v>
      </c>
      <c r="I14" s="516">
        <v>0</v>
      </c>
      <c r="J14" s="516">
        <v>961</v>
      </c>
      <c r="K14" s="516">
        <v>627</v>
      </c>
      <c r="L14" s="516">
        <v>334</v>
      </c>
      <c r="M14" s="516">
        <v>0</v>
      </c>
      <c r="N14" s="516">
        <v>65</v>
      </c>
      <c r="O14" s="516">
        <v>40</v>
      </c>
      <c r="P14" s="516">
        <v>25</v>
      </c>
      <c r="Q14" s="516">
        <v>0</v>
      </c>
      <c r="R14" s="516">
        <v>484</v>
      </c>
      <c r="S14" s="516">
        <v>338</v>
      </c>
      <c r="T14" s="516">
        <v>146</v>
      </c>
      <c r="U14" s="516">
        <v>0</v>
      </c>
      <c r="V14" s="516">
        <v>118</v>
      </c>
      <c r="W14" s="516">
        <v>71</v>
      </c>
      <c r="X14" s="516">
        <v>47</v>
      </c>
      <c r="Y14" s="516">
        <v>0</v>
      </c>
      <c r="Z14" s="516">
        <v>1011</v>
      </c>
      <c r="AA14" s="516">
        <v>657</v>
      </c>
      <c r="AB14" s="516">
        <v>354</v>
      </c>
      <c r="AC14" s="516">
        <v>0</v>
      </c>
      <c r="AD14" s="516">
        <v>1147</v>
      </c>
      <c r="AE14" s="516">
        <v>712</v>
      </c>
      <c r="AF14" s="516">
        <v>435</v>
      </c>
      <c r="AG14" s="516">
        <v>0</v>
      </c>
      <c r="AH14" s="516">
        <v>3667</v>
      </c>
      <c r="AI14" s="516">
        <v>2309</v>
      </c>
      <c r="AJ14" s="516">
        <v>1358</v>
      </c>
      <c r="AK14" s="516">
        <v>0</v>
      </c>
      <c r="AL14" s="516">
        <v>3444</v>
      </c>
      <c r="AM14" s="516">
        <v>2086</v>
      </c>
      <c r="AN14" s="516">
        <v>1358</v>
      </c>
    </row>
    <row r="15" spans="1:41" x14ac:dyDescent="0.2">
      <c r="A15" s="184" t="s">
        <v>2</v>
      </c>
      <c r="B15" s="516">
        <f t="shared" ref="B15:B16" si="41">+F15+J15+N15+R15+V15+Z15+AD15+AH15+AL15</f>
        <v>14</v>
      </c>
      <c r="C15" s="516">
        <f t="shared" ref="C15:C16" si="42">+G15+K15+O15+S15+W15+AA15+AE15+AI15+AM15</f>
        <v>11</v>
      </c>
      <c r="D15" s="516">
        <f t="shared" ref="D15:D16" si="43">+B15-C15</f>
        <v>3</v>
      </c>
      <c r="E15" s="600"/>
      <c r="F15" s="516">
        <v>0</v>
      </c>
      <c r="G15" s="516">
        <v>0</v>
      </c>
      <c r="H15" s="516">
        <v>0</v>
      </c>
      <c r="I15" s="516">
        <v>0</v>
      </c>
      <c r="J15" s="516">
        <v>0</v>
      </c>
      <c r="K15" s="516">
        <v>0</v>
      </c>
      <c r="L15" s="516">
        <v>0</v>
      </c>
      <c r="M15" s="516">
        <v>0</v>
      </c>
      <c r="N15" s="516">
        <v>0</v>
      </c>
      <c r="O15" s="516">
        <v>0</v>
      </c>
      <c r="P15" s="516">
        <v>0</v>
      </c>
      <c r="Q15" s="516">
        <v>0</v>
      </c>
      <c r="R15" s="516">
        <v>0</v>
      </c>
      <c r="S15" s="516">
        <v>0</v>
      </c>
      <c r="T15" s="516">
        <v>0</v>
      </c>
      <c r="U15" s="516">
        <v>0</v>
      </c>
      <c r="V15" s="516">
        <v>0</v>
      </c>
      <c r="W15" s="516">
        <v>0</v>
      </c>
      <c r="X15" s="516">
        <v>0</v>
      </c>
      <c r="Y15" s="516">
        <v>0</v>
      </c>
      <c r="Z15" s="516">
        <v>0</v>
      </c>
      <c r="AA15" s="516">
        <v>0</v>
      </c>
      <c r="AB15" s="516">
        <v>0</v>
      </c>
      <c r="AC15" s="516">
        <v>0</v>
      </c>
      <c r="AD15" s="516">
        <v>0</v>
      </c>
      <c r="AE15" s="516">
        <v>0</v>
      </c>
      <c r="AF15" s="516">
        <v>0</v>
      </c>
      <c r="AG15" s="516">
        <v>0</v>
      </c>
      <c r="AH15" s="516">
        <v>8</v>
      </c>
      <c r="AI15" s="516">
        <v>8</v>
      </c>
      <c r="AJ15" s="516">
        <v>0</v>
      </c>
      <c r="AK15" s="516">
        <v>0</v>
      </c>
      <c r="AL15" s="516">
        <v>6</v>
      </c>
      <c r="AM15" s="516">
        <v>3</v>
      </c>
      <c r="AN15" s="516">
        <v>3</v>
      </c>
    </row>
    <row r="16" spans="1:41" x14ac:dyDescent="0.2">
      <c r="A16" s="184" t="s">
        <v>211</v>
      </c>
      <c r="B16" s="516">
        <f t="shared" si="41"/>
        <v>101</v>
      </c>
      <c r="C16" s="516">
        <f t="shared" si="42"/>
        <v>67</v>
      </c>
      <c r="D16" s="516">
        <f t="shared" si="43"/>
        <v>34</v>
      </c>
      <c r="E16" s="600"/>
      <c r="F16" s="516">
        <v>0</v>
      </c>
      <c r="G16" s="516">
        <v>0</v>
      </c>
      <c r="H16" s="516">
        <v>0</v>
      </c>
      <c r="I16" s="516">
        <v>0</v>
      </c>
      <c r="J16" s="516">
        <v>0</v>
      </c>
      <c r="K16" s="516">
        <v>0</v>
      </c>
      <c r="L16" s="516">
        <v>0</v>
      </c>
      <c r="M16" s="516">
        <v>0</v>
      </c>
      <c r="N16" s="516">
        <v>0</v>
      </c>
      <c r="O16" s="516">
        <v>0</v>
      </c>
      <c r="P16" s="516">
        <v>0</v>
      </c>
      <c r="Q16" s="516">
        <v>0</v>
      </c>
      <c r="R16" s="516">
        <v>1</v>
      </c>
      <c r="S16" s="516">
        <v>1</v>
      </c>
      <c r="T16" s="516">
        <v>0</v>
      </c>
      <c r="U16" s="516">
        <v>0</v>
      </c>
      <c r="V16" s="516">
        <v>8</v>
      </c>
      <c r="W16" s="516">
        <v>6</v>
      </c>
      <c r="X16" s="516">
        <v>2</v>
      </c>
      <c r="Y16" s="516">
        <v>0</v>
      </c>
      <c r="Z16" s="516">
        <v>4</v>
      </c>
      <c r="AA16" s="516">
        <v>2</v>
      </c>
      <c r="AB16" s="516">
        <v>2</v>
      </c>
      <c r="AC16" s="516">
        <v>0</v>
      </c>
      <c r="AD16" s="516">
        <v>16</v>
      </c>
      <c r="AE16" s="516">
        <v>12</v>
      </c>
      <c r="AF16" s="516">
        <v>4</v>
      </c>
      <c r="AG16" s="516">
        <v>0</v>
      </c>
      <c r="AH16" s="516">
        <v>35</v>
      </c>
      <c r="AI16" s="516">
        <v>21</v>
      </c>
      <c r="AJ16" s="516">
        <v>14</v>
      </c>
      <c r="AK16" s="516">
        <v>0</v>
      </c>
      <c r="AL16" s="516">
        <v>37</v>
      </c>
      <c r="AM16" s="516">
        <v>25</v>
      </c>
      <c r="AN16" s="516">
        <v>12</v>
      </c>
    </row>
    <row r="17" spans="1:40" x14ac:dyDescent="0.2">
      <c r="B17" s="600"/>
      <c r="C17" s="600"/>
      <c r="D17" s="600"/>
      <c r="E17" s="600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  <c r="AF17" s="516"/>
      <c r="AG17" s="516"/>
      <c r="AH17" s="516"/>
      <c r="AI17" s="516"/>
      <c r="AJ17" s="516"/>
      <c r="AK17" s="516"/>
      <c r="AL17" s="516"/>
      <c r="AM17" s="516"/>
      <c r="AN17" s="516"/>
    </row>
    <row r="18" spans="1:40" s="555" customFormat="1" x14ac:dyDescent="0.2">
      <c r="A18" s="175" t="s">
        <v>213</v>
      </c>
      <c r="B18" s="554">
        <f>SUM(B19:B21)</f>
        <v>2297</v>
      </c>
      <c r="C18" s="554">
        <f t="shared" ref="C18:D18" si="44">SUM(C19:C21)</f>
        <v>1429</v>
      </c>
      <c r="D18" s="554">
        <f t="shared" si="44"/>
        <v>868</v>
      </c>
      <c r="E18" s="554"/>
      <c r="F18" s="554">
        <v>142</v>
      </c>
      <c r="G18" s="554">
        <v>74</v>
      </c>
      <c r="H18" s="554">
        <v>68</v>
      </c>
      <c r="I18" s="554"/>
      <c r="J18" s="554">
        <v>62</v>
      </c>
      <c r="K18" s="554">
        <v>40</v>
      </c>
      <c r="L18" s="554">
        <v>22</v>
      </c>
      <c r="M18" s="554"/>
      <c r="N18" s="554">
        <v>11</v>
      </c>
      <c r="O18" s="554">
        <v>10</v>
      </c>
      <c r="P18" s="554">
        <v>1</v>
      </c>
      <c r="Q18" s="554"/>
      <c r="R18" s="554">
        <v>6</v>
      </c>
      <c r="S18" s="554">
        <v>5</v>
      </c>
      <c r="T18" s="554">
        <v>1</v>
      </c>
      <c r="U18" s="554"/>
      <c r="V18" s="554">
        <v>6</v>
      </c>
      <c r="W18" s="554">
        <v>5</v>
      </c>
      <c r="X18" s="554">
        <v>1</v>
      </c>
      <c r="Y18" s="554"/>
      <c r="Z18" s="554">
        <v>59</v>
      </c>
      <c r="AA18" s="554">
        <v>34</v>
      </c>
      <c r="AB18" s="554">
        <v>25</v>
      </c>
      <c r="AC18" s="554"/>
      <c r="AD18" s="554">
        <v>76</v>
      </c>
      <c r="AE18" s="554">
        <v>39</v>
      </c>
      <c r="AF18" s="554">
        <v>37</v>
      </c>
      <c r="AG18" s="554"/>
      <c r="AH18" s="554">
        <v>1026</v>
      </c>
      <c r="AI18" s="554">
        <v>666</v>
      </c>
      <c r="AJ18" s="554">
        <v>360</v>
      </c>
      <c r="AK18" s="554"/>
      <c r="AL18" s="554">
        <v>909</v>
      </c>
      <c r="AM18" s="554">
        <v>556</v>
      </c>
      <c r="AN18" s="554">
        <v>353</v>
      </c>
    </row>
    <row r="19" spans="1:40" x14ac:dyDescent="0.2">
      <c r="A19" s="186" t="s">
        <v>1</v>
      </c>
      <c r="B19" s="516">
        <f>+F19+J19+N19+R19+V19+Z19+AD19+AH19+AL19</f>
        <v>2297</v>
      </c>
      <c r="C19" s="516">
        <f>+G19+K19+O19+S19+W19+AA19+AE19+AI19+AM19</f>
        <v>1429</v>
      </c>
      <c r="D19" s="516">
        <f>+B19-C19</f>
        <v>868</v>
      </c>
      <c r="E19" s="600"/>
      <c r="F19" s="516">
        <v>142</v>
      </c>
      <c r="G19" s="516">
        <v>74</v>
      </c>
      <c r="H19" s="516">
        <v>68</v>
      </c>
      <c r="I19" s="516"/>
      <c r="J19" s="516">
        <v>62</v>
      </c>
      <c r="K19" s="516">
        <v>40</v>
      </c>
      <c r="L19" s="516">
        <v>22</v>
      </c>
      <c r="M19" s="516"/>
      <c r="N19" s="516">
        <v>11</v>
      </c>
      <c r="O19" s="516">
        <v>10</v>
      </c>
      <c r="P19" s="516">
        <v>1</v>
      </c>
      <c r="Q19" s="516"/>
      <c r="R19" s="516">
        <v>6</v>
      </c>
      <c r="S19" s="516">
        <v>5</v>
      </c>
      <c r="T19" s="516">
        <v>1</v>
      </c>
      <c r="U19" s="516"/>
      <c r="V19" s="516">
        <v>6</v>
      </c>
      <c r="W19" s="516">
        <v>5</v>
      </c>
      <c r="X19" s="516">
        <v>1</v>
      </c>
      <c r="Y19" s="516"/>
      <c r="Z19" s="516">
        <v>59</v>
      </c>
      <c r="AA19" s="516">
        <v>34</v>
      </c>
      <c r="AB19" s="516">
        <v>25</v>
      </c>
      <c r="AC19" s="516"/>
      <c r="AD19" s="516">
        <v>76</v>
      </c>
      <c r="AE19" s="516">
        <v>39</v>
      </c>
      <c r="AF19" s="516">
        <v>37</v>
      </c>
      <c r="AG19" s="516"/>
      <c r="AH19" s="516">
        <v>1026</v>
      </c>
      <c r="AI19" s="516">
        <v>666</v>
      </c>
      <c r="AJ19" s="516">
        <v>360</v>
      </c>
      <c r="AK19" s="516"/>
      <c r="AL19" s="516">
        <v>909</v>
      </c>
      <c r="AM19" s="516">
        <v>556</v>
      </c>
      <c r="AN19" s="516">
        <v>353</v>
      </c>
    </row>
    <row r="20" spans="1:40" x14ac:dyDescent="0.2">
      <c r="A20" s="186" t="s">
        <v>2</v>
      </c>
      <c r="B20" s="570" t="s">
        <v>8</v>
      </c>
      <c r="C20" s="570" t="s">
        <v>8</v>
      </c>
      <c r="D20" s="570" t="s">
        <v>8</v>
      </c>
      <c r="E20" s="600"/>
      <c r="F20" s="570" t="s">
        <v>8</v>
      </c>
      <c r="G20" s="570" t="s">
        <v>8</v>
      </c>
      <c r="H20" s="570" t="s">
        <v>8</v>
      </c>
      <c r="I20" s="537"/>
      <c r="J20" s="570" t="s">
        <v>8</v>
      </c>
      <c r="K20" s="570" t="s">
        <v>8</v>
      </c>
      <c r="L20" s="570" t="s">
        <v>8</v>
      </c>
      <c r="M20" s="537"/>
      <c r="N20" s="570" t="s">
        <v>8</v>
      </c>
      <c r="O20" s="570" t="s">
        <v>8</v>
      </c>
      <c r="P20" s="570" t="s">
        <v>8</v>
      </c>
      <c r="Q20" s="537"/>
      <c r="R20" s="570" t="s">
        <v>8</v>
      </c>
      <c r="S20" s="570" t="s">
        <v>8</v>
      </c>
      <c r="T20" s="570" t="s">
        <v>8</v>
      </c>
      <c r="U20" s="537"/>
      <c r="V20" s="570" t="s">
        <v>8</v>
      </c>
      <c r="W20" s="570" t="s">
        <v>8</v>
      </c>
      <c r="X20" s="570" t="s">
        <v>8</v>
      </c>
      <c r="Y20" s="537"/>
      <c r="Z20" s="570" t="s">
        <v>8</v>
      </c>
      <c r="AA20" s="570" t="s">
        <v>8</v>
      </c>
      <c r="AB20" s="570" t="s">
        <v>8</v>
      </c>
      <c r="AC20" s="537"/>
      <c r="AD20" s="570" t="s">
        <v>8</v>
      </c>
      <c r="AE20" s="570" t="s">
        <v>8</v>
      </c>
      <c r="AF20" s="570" t="s">
        <v>8</v>
      </c>
      <c r="AG20" s="537"/>
      <c r="AH20" s="570" t="s">
        <v>8</v>
      </c>
      <c r="AI20" s="570" t="s">
        <v>8</v>
      </c>
      <c r="AJ20" s="570" t="s">
        <v>8</v>
      </c>
      <c r="AK20" s="537"/>
      <c r="AL20" s="570" t="s">
        <v>8</v>
      </c>
      <c r="AM20" s="570" t="s">
        <v>8</v>
      </c>
      <c r="AN20" s="570" t="s">
        <v>8</v>
      </c>
    </row>
    <row r="21" spans="1:40" ht="13.5" thickBot="1" x14ac:dyDescent="0.25">
      <c r="A21" s="185" t="s">
        <v>211</v>
      </c>
      <c r="B21" s="540" t="s">
        <v>8</v>
      </c>
      <c r="C21" s="540" t="s">
        <v>8</v>
      </c>
      <c r="D21" s="540" t="s">
        <v>8</v>
      </c>
      <c r="E21" s="525"/>
      <c r="F21" s="540" t="s">
        <v>8</v>
      </c>
      <c r="G21" s="540" t="s">
        <v>8</v>
      </c>
      <c r="H21" s="540" t="s">
        <v>8</v>
      </c>
      <c r="I21" s="525"/>
      <c r="J21" s="540" t="s">
        <v>8</v>
      </c>
      <c r="K21" s="540" t="s">
        <v>8</v>
      </c>
      <c r="L21" s="540" t="s">
        <v>8</v>
      </c>
      <c r="M21" s="525"/>
      <c r="N21" s="540" t="s">
        <v>8</v>
      </c>
      <c r="O21" s="540" t="s">
        <v>8</v>
      </c>
      <c r="P21" s="540" t="s">
        <v>8</v>
      </c>
      <c r="Q21" s="525"/>
      <c r="R21" s="540" t="s">
        <v>8</v>
      </c>
      <c r="S21" s="540" t="s">
        <v>8</v>
      </c>
      <c r="T21" s="540" t="s">
        <v>8</v>
      </c>
      <c r="U21" s="525"/>
      <c r="V21" s="540" t="s">
        <v>8</v>
      </c>
      <c r="W21" s="540" t="s">
        <v>8</v>
      </c>
      <c r="X21" s="540" t="s">
        <v>8</v>
      </c>
      <c r="Y21" s="525"/>
      <c r="Z21" s="540" t="s">
        <v>8</v>
      </c>
      <c r="AA21" s="540" t="s">
        <v>8</v>
      </c>
      <c r="AB21" s="540" t="s">
        <v>8</v>
      </c>
      <c r="AC21" s="525"/>
      <c r="AD21" s="540" t="s">
        <v>8</v>
      </c>
      <c r="AE21" s="540" t="s">
        <v>8</v>
      </c>
      <c r="AF21" s="540" t="s">
        <v>8</v>
      </c>
      <c r="AG21" s="525"/>
      <c r="AH21" s="540" t="s">
        <v>8</v>
      </c>
      <c r="AI21" s="540" t="s">
        <v>8</v>
      </c>
      <c r="AJ21" s="540" t="s">
        <v>8</v>
      </c>
      <c r="AK21" s="525"/>
      <c r="AL21" s="540" t="s">
        <v>8</v>
      </c>
      <c r="AM21" s="540" t="s">
        <v>8</v>
      </c>
      <c r="AN21" s="540" t="s">
        <v>8</v>
      </c>
    </row>
    <row r="22" spans="1:40" s="364" customFormat="1" ht="15" customHeight="1" x14ac:dyDescent="0.2">
      <c r="A22" s="822" t="s">
        <v>359</v>
      </c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822"/>
      <c r="S22" s="822"/>
      <c r="T22" s="822"/>
      <c r="U22" s="822"/>
      <c r="V22" s="822"/>
      <c r="W22" s="822"/>
      <c r="X22" s="822"/>
      <c r="Y22" s="822"/>
      <c r="Z22" s="822"/>
      <c r="AA22" s="822"/>
      <c r="AB22" s="822"/>
      <c r="AC22" s="822"/>
      <c r="AD22" s="822"/>
      <c r="AE22" s="822"/>
      <c r="AF22" s="822"/>
      <c r="AG22" s="822"/>
      <c r="AH22" s="822"/>
      <c r="AI22" s="822"/>
      <c r="AJ22" s="822"/>
      <c r="AK22" s="822"/>
      <c r="AL22" s="822"/>
      <c r="AM22" s="822"/>
      <c r="AN22" s="822"/>
    </row>
    <row r="23" spans="1:40" s="371" customFormat="1" ht="15" customHeight="1" x14ac:dyDescent="0.2">
      <c r="A23" s="35" t="s">
        <v>24</v>
      </c>
      <c r="B23" s="542"/>
      <c r="C23" s="542"/>
      <c r="D23" s="542"/>
      <c r="E23" s="542"/>
      <c r="F23" s="542"/>
      <c r="G23" s="542"/>
      <c r="H23" s="542"/>
      <c r="I23" s="542"/>
      <c r="J23" s="542"/>
      <c r="K23" s="542"/>
      <c r="L23" s="542"/>
      <c r="M23" s="542"/>
      <c r="N23" s="542"/>
      <c r="O23" s="542"/>
      <c r="P23" s="542"/>
      <c r="Q23" s="542"/>
      <c r="R23" s="542"/>
      <c r="S23" s="542"/>
      <c r="T23" s="542"/>
      <c r="U23" s="542"/>
      <c r="V23" s="542"/>
      <c r="W23" s="542"/>
      <c r="X23" s="542"/>
      <c r="Y23" s="542"/>
      <c r="Z23" s="542"/>
      <c r="AA23" s="542"/>
      <c r="AB23" s="542"/>
      <c r="AC23" s="542"/>
      <c r="AD23" s="542"/>
      <c r="AE23" s="542"/>
      <c r="AF23" s="542"/>
      <c r="AG23" s="542"/>
      <c r="AH23" s="542"/>
      <c r="AI23" s="542"/>
      <c r="AJ23" s="542"/>
      <c r="AK23" s="542"/>
      <c r="AL23" s="542"/>
      <c r="AM23" s="542"/>
      <c r="AN23" s="542"/>
    </row>
  </sheetData>
  <mergeCells count="22">
    <mergeCell ref="A1:AN1"/>
    <mergeCell ref="A2:AN2"/>
    <mergeCell ref="A3:AN3"/>
    <mergeCell ref="A4:AN4"/>
    <mergeCell ref="A22:AN22"/>
    <mergeCell ref="V5:X5"/>
    <mergeCell ref="Z5:AB5"/>
    <mergeCell ref="AD5:AF5"/>
    <mergeCell ref="AH5:AJ5"/>
    <mergeCell ref="AL5:AN5"/>
    <mergeCell ref="A5:A6"/>
    <mergeCell ref="B5:D5"/>
    <mergeCell ref="F5:H5"/>
    <mergeCell ref="J5:L5"/>
    <mergeCell ref="N5:P5"/>
    <mergeCell ref="R5:T5"/>
    <mergeCell ref="AK5:AK6"/>
    <mergeCell ref="Q5:Q6"/>
    <mergeCell ref="U5:U6"/>
    <mergeCell ref="Y5:Y6"/>
    <mergeCell ref="AC5:AC6"/>
    <mergeCell ref="AG5:AG6"/>
  </mergeCells>
  <conditionalFormatting sqref="E19:P19 E20 B8:P18 U8:X19">
    <cfRule type="cellIs" dxfId="431" priority="44" operator="equal">
      <formula>0</formula>
    </cfRule>
  </conditionalFormatting>
  <conditionalFormatting sqref="R8:T8 Q16:T19 R12:T12 R14:T15">
    <cfRule type="cellIs" dxfId="430" priority="43" operator="equal">
      <formula>0</formula>
    </cfRule>
  </conditionalFormatting>
  <conditionalFormatting sqref="R9:T9">
    <cfRule type="cellIs" dxfId="429" priority="42" operator="equal">
      <formula>0</formula>
    </cfRule>
  </conditionalFormatting>
  <conditionalFormatting sqref="Q8:Q16">
    <cfRule type="cellIs" dxfId="428" priority="41" operator="equal">
      <formula>0</formula>
    </cfRule>
  </conditionalFormatting>
  <conditionalFormatting sqref="R13:T13">
    <cfRule type="cellIs" dxfId="427" priority="40" operator="equal">
      <formula>0</formula>
    </cfRule>
  </conditionalFormatting>
  <conditionalFormatting sqref="E21:P21 U21:X21">
    <cfRule type="cellIs" dxfId="426" priority="38" operator="equal">
      <formula>0</formula>
    </cfRule>
  </conditionalFormatting>
  <conditionalFormatting sqref="R11:T11">
    <cfRule type="cellIs" dxfId="425" priority="39" operator="equal">
      <formula>0</formula>
    </cfRule>
  </conditionalFormatting>
  <conditionalFormatting sqref="Q21">
    <cfRule type="cellIs" dxfId="424" priority="37" operator="equal">
      <formula>0</formula>
    </cfRule>
  </conditionalFormatting>
  <conditionalFormatting sqref="R21:T21">
    <cfRule type="cellIs" dxfId="423" priority="36" operator="equal">
      <formula>0</formula>
    </cfRule>
  </conditionalFormatting>
  <conditionalFormatting sqref="AK20:AN20">
    <cfRule type="cellIs" dxfId="422" priority="10" operator="equal">
      <formula>0</formula>
    </cfRule>
  </conditionalFormatting>
  <conditionalFormatting sqref="AG20">
    <cfRule type="cellIs" dxfId="421" priority="9" operator="equal">
      <formula>0</formula>
    </cfRule>
  </conditionalFormatting>
  <conditionalFormatting sqref="AH20:AJ20">
    <cfRule type="cellIs" dxfId="420" priority="8" operator="equal">
      <formula>0</formula>
    </cfRule>
  </conditionalFormatting>
  <conditionalFormatting sqref="R10:T10">
    <cfRule type="cellIs" dxfId="419" priority="7" operator="equal">
      <formula>0</formula>
    </cfRule>
  </conditionalFormatting>
  <conditionalFormatting sqref="Z10:AB10">
    <cfRule type="cellIs" dxfId="418" priority="6" operator="equal">
      <formula>0</formula>
    </cfRule>
  </conditionalFormatting>
  <conditionalFormatting sqref="AL10:AN10">
    <cfRule type="cellIs" dxfId="417" priority="3" operator="equal">
      <formula>0</formula>
    </cfRule>
  </conditionalFormatting>
  <conditionalFormatting sqref="AD10:AF10">
    <cfRule type="cellIs" dxfId="416" priority="5" operator="equal">
      <formula>0</formula>
    </cfRule>
  </conditionalFormatting>
  <conditionalFormatting sqref="AH10:AJ10">
    <cfRule type="cellIs" dxfId="415" priority="4" operator="equal">
      <formula>0</formula>
    </cfRule>
  </conditionalFormatting>
  <conditionalFormatting sqref="B20:D21">
    <cfRule type="cellIs" dxfId="414" priority="2" operator="equal">
      <formula>0</formula>
    </cfRule>
  </conditionalFormatting>
  <conditionalFormatting sqref="AC8:AF9 AC11:AF19 AC10">
    <cfRule type="cellIs" dxfId="413" priority="35" operator="equal">
      <formula>0</formula>
    </cfRule>
  </conditionalFormatting>
  <conditionalFormatting sqref="Z8:AB8 Y16:AB19 Z12:AB12 Z14:AB15">
    <cfRule type="cellIs" dxfId="412" priority="34" operator="equal">
      <formula>0</formula>
    </cfRule>
  </conditionalFormatting>
  <conditionalFormatting sqref="Z9:AB9">
    <cfRule type="cellIs" dxfId="411" priority="33" operator="equal">
      <formula>0</formula>
    </cfRule>
  </conditionalFormatting>
  <conditionalFormatting sqref="Y8:Y16">
    <cfRule type="cellIs" dxfId="410" priority="32" operator="equal">
      <formula>0</formula>
    </cfRule>
  </conditionalFormatting>
  <conditionalFormatting sqref="Z13:AB13">
    <cfRule type="cellIs" dxfId="409" priority="31" operator="equal">
      <formula>0</formula>
    </cfRule>
  </conditionalFormatting>
  <conditionalFormatting sqref="AC21:AF21">
    <cfRule type="cellIs" dxfId="408" priority="29" operator="equal">
      <formula>0</formula>
    </cfRule>
  </conditionalFormatting>
  <conditionalFormatting sqref="Z11:AB11">
    <cfRule type="cellIs" dxfId="407" priority="30" operator="equal">
      <formula>0</formula>
    </cfRule>
  </conditionalFormatting>
  <conditionalFormatting sqref="Y21">
    <cfRule type="cellIs" dxfId="406" priority="28" operator="equal">
      <formula>0</formula>
    </cfRule>
  </conditionalFormatting>
  <conditionalFormatting sqref="Z21:AB21">
    <cfRule type="cellIs" dxfId="405" priority="27" operator="equal">
      <formula>0</formula>
    </cfRule>
  </conditionalFormatting>
  <conditionalFormatting sqref="AK8:AN9 AK11:AN19 AK10">
    <cfRule type="cellIs" dxfId="404" priority="26" operator="equal">
      <formula>0</formula>
    </cfRule>
  </conditionalFormatting>
  <conditionalFormatting sqref="AH8:AJ8 AG16:AJ19 AH12:AJ12 AH14:AJ15">
    <cfRule type="cellIs" dxfId="403" priority="25" operator="equal">
      <formula>0</formula>
    </cfRule>
  </conditionalFormatting>
  <conditionalFormatting sqref="AH9:AJ9">
    <cfRule type="cellIs" dxfId="402" priority="24" operator="equal">
      <formula>0</formula>
    </cfRule>
  </conditionalFormatting>
  <conditionalFormatting sqref="AG8:AG16">
    <cfRule type="cellIs" dxfId="401" priority="23" operator="equal">
      <formula>0</formula>
    </cfRule>
  </conditionalFormatting>
  <conditionalFormatting sqref="AH13:AJ13">
    <cfRule type="cellIs" dxfId="400" priority="22" operator="equal">
      <formula>0</formula>
    </cfRule>
  </conditionalFormatting>
  <conditionalFormatting sqref="AK21:AN21">
    <cfRule type="cellIs" dxfId="399" priority="20" operator="equal">
      <formula>0</formula>
    </cfRule>
  </conditionalFormatting>
  <conditionalFormatting sqref="AH11:AJ11">
    <cfRule type="cellIs" dxfId="398" priority="21" operator="equal">
      <formula>0</formula>
    </cfRule>
  </conditionalFormatting>
  <conditionalFormatting sqref="AG21">
    <cfRule type="cellIs" dxfId="397" priority="19" operator="equal">
      <formula>0</formula>
    </cfRule>
  </conditionalFormatting>
  <conditionalFormatting sqref="AH21:AJ21">
    <cfRule type="cellIs" dxfId="396" priority="18" operator="equal">
      <formula>0</formula>
    </cfRule>
  </conditionalFormatting>
  <conditionalFormatting sqref="B19:D19">
    <cfRule type="cellIs" dxfId="395" priority="17" operator="equal">
      <formula>0</formula>
    </cfRule>
  </conditionalFormatting>
  <conditionalFormatting sqref="F20:P20 U20:X20">
    <cfRule type="cellIs" dxfId="394" priority="16" operator="equal">
      <formula>0</formula>
    </cfRule>
  </conditionalFormatting>
  <conditionalFormatting sqref="Q20">
    <cfRule type="cellIs" dxfId="393" priority="15" operator="equal">
      <formula>0</formula>
    </cfRule>
  </conditionalFormatting>
  <conditionalFormatting sqref="R20:T20">
    <cfRule type="cellIs" dxfId="392" priority="14" operator="equal">
      <formula>0</formula>
    </cfRule>
  </conditionalFormatting>
  <conditionalFormatting sqref="AC20:AF20">
    <cfRule type="cellIs" dxfId="391" priority="13" operator="equal">
      <formula>0</formula>
    </cfRule>
  </conditionalFormatting>
  <conditionalFormatting sqref="Y20">
    <cfRule type="cellIs" dxfId="390" priority="12" operator="equal">
      <formula>0</formula>
    </cfRule>
  </conditionalFormatting>
  <conditionalFormatting sqref="Z20:AB20">
    <cfRule type="cellIs" dxfId="389" priority="11" operator="equal">
      <formula>0</formula>
    </cfRule>
  </conditionalFormatting>
  <conditionalFormatting sqref="F7:H7">
    <cfRule type="cellIs" dxfId="388" priority="1" operator="equal">
      <formula>0</formula>
    </cfRule>
  </conditionalFormatting>
  <hyperlinks>
    <hyperlink ref="AO2" location="Contenido!A1" display="Contenido"/>
  </hyperlinks>
  <printOptions horizontalCentered="1"/>
  <pageMargins left="0.59055118110236227" right="0.39370078740157483" top="0.59055118110236227" bottom="0.19685039370078741" header="0" footer="0"/>
  <pageSetup scale="69" fitToHeight="0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N25"/>
  <sheetViews>
    <sheetView showGridLines="0" zoomScaleNormal="100" zoomScaleSheetLayoutView="100" workbookViewId="0">
      <selection activeCell="J9" sqref="J8:J9"/>
    </sheetView>
  </sheetViews>
  <sheetFormatPr baseColWidth="10" defaultColWidth="11" defaultRowHeight="12.75" x14ac:dyDescent="0.2"/>
  <cols>
    <col min="1" max="1" width="22.125" style="168" customWidth="1"/>
    <col min="2" max="4" width="6.375" style="517" customWidth="1"/>
    <col min="5" max="5" width="1.25" style="517" customWidth="1"/>
    <col min="6" max="8" width="6.375" style="517" customWidth="1"/>
    <col min="9" max="9" width="1.25" style="517" customWidth="1"/>
    <col min="10" max="12" width="6.375" style="517" customWidth="1"/>
    <col min="13" max="13" width="1.25" style="517" customWidth="1"/>
    <col min="14" max="16" width="6.375" style="517" customWidth="1"/>
    <col min="17" max="17" width="1.25" style="517" customWidth="1"/>
    <col min="18" max="20" width="6.375" style="517" customWidth="1"/>
    <col min="21" max="40" width="11" style="527"/>
    <col min="41" max="16384" width="11" style="134"/>
  </cols>
  <sheetData>
    <row r="1" spans="1:40" ht="15" customHeight="1" x14ac:dyDescent="0.25">
      <c r="A1" s="796" t="s">
        <v>896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</row>
    <row r="2" spans="1:40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484" t="s">
        <v>612</v>
      </c>
    </row>
    <row r="3" spans="1:40" ht="15" x14ac:dyDescent="0.25">
      <c r="A3" s="797" t="s">
        <v>364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</row>
    <row r="4" spans="1:40" s="72" customFormat="1" ht="15" x14ac:dyDescent="0.25">
      <c r="A4" s="818" t="s">
        <v>270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</row>
    <row r="5" spans="1:40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</row>
    <row r="6" spans="1:40" s="503" customFormat="1" ht="27.75" customHeight="1" x14ac:dyDescent="0.25">
      <c r="A6" s="800" t="s">
        <v>227</v>
      </c>
      <c r="B6" s="795" t="s">
        <v>0</v>
      </c>
      <c r="C6" s="795"/>
      <c r="D6" s="795"/>
      <c r="E6" s="511"/>
      <c r="F6" s="823" t="s">
        <v>361</v>
      </c>
      <c r="G6" s="823"/>
      <c r="H6" s="823"/>
      <c r="I6" s="511"/>
      <c r="J6" s="823" t="s">
        <v>362</v>
      </c>
      <c r="K6" s="823"/>
      <c r="L6" s="823"/>
      <c r="M6" s="511"/>
      <c r="N6" s="823" t="s">
        <v>402</v>
      </c>
      <c r="O6" s="795"/>
      <c r="P6" s="795"/>
      <c r="Q6" s="821"/>
      <c r="R6" s="823" t="s">
        <v>200</v>
      </c>
      <c r="S6" s="795"/>
      <c r="T6" s="795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29"/>
      <c r="AF6" s="629"/>
      <c r="AG6" s="629"/>
      <c r="AH6" s="629"/>
      <c r="AI6" s="629"/>
      <c r="AJ6" s="629"/>
      <c r="AK6" s="629"/>
      <c r="AL6" s="629"/>
      <c r="AM6" s="629"/>
      <c r="AN6" s="629"/>
    </row>
    <row r="7" spans="1:40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821"/>
      <c r="R7" s="513" t="s">
        <v>0</v>
      </c>
      <c r="S7" s="513" t="s">
        <v>15</v>
      </c>
      <c r="T7" s="513" t="s">
        <v>16</v>
      </c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29"/>
      <c r="AF7" s="629"/>
      <c r="AG7" s="629"/>
      <c r="AH7" s="629"/>
      <c r="AI7" s="629"/>
      <c r="AJ7" s="629"/>
      <c r="AK7" s="629"/>
      <c r="AL7" s="629"/>
      <c r="AM7" s="629"/>
      <c r="AN7" s="629"/>
    </row>
    <row r="8" spans="1:40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31"/>
      <c r="V8" s="531"/>
      <c r="W8" s="531"/>
      <c r="X8" s="531"/>
      <c r="Y8" s="531"/>
      <c r="Z8" s="531"/>
      <c r="AA8" s="531"/>
      <c r="AB8" s="531"/>
      <c r="AC8" s="531"/>
      <c r="AD8" s="531"/>
      <c r="AE8" s="531"/>
      <c r="AF8" s="531"/>
      <c r="AG8" s="531"/>
      <c r="AH8" s="531"/>
      <c r="AI8" s="531"/>
      <c r="AJ8" s="531"/>
      <c r="AK8" s="531"/>
      <c r="AL8" s="531"/>
      <c r="AM8" s="531"/>
      <c r="AN8" s="531"/>
    </row>
    <row r="9" spans="1:40" s="555" customFormat="1" x14ac:dyDescent="0.2">
      <c r="A9" s="173" t="s">
        <v>0</v>
      </c>
      <c r="B9" s="554">
        <f>+F9+J9+N9+R9</f>
        <v>14772</v>
      </c>
      <c r="C9" s="554">
        <f t="shared" ref="C9:D9" si="0">+G9+K9+O9+S9</f>
        <v>9214</v>
      </c>
      <c r="D9" s="554">
        <f t="shared" si="0"/>
        <v>5558</v>
      </c>
      <c r="E9" s="554"/>
      <c r="F9" s="554">
        <f>+F11+F18+F22</f>
        <v>4787</v>
      </c>
      <c r="G9" s="554">
        <f t="shared" ref="G9:H9" si="1">+G11+G18+G22</f>
        <v>3027</v>
      </c>
      <c r="H9" s="554">
        <f t="shared" si="1"/>
        <v>1760</v>
      </c>
      <c r="I9" s="554"/>
      <c r="J9" s="554">
        <f>+J11</f>
        <v>689</v>
      </c>
      <c r="K9" s="554">
        <f t="shared" ref="K9:L9" si="2">+K11</f>
        <v>405</v>
      </c>
      <c r="L9" s="554">
        <f t="shared" si="2"/>
        <v>284</v>
      </c>
      <c r="M9" s="554"/>
      <c r="N9" s="554">
        <f>N18</f>
        <v>1158</v>
      </c>
      <c r="O9" s="554">
        <f t="shared" ref="O9:P9" si="3">O18</f>
        <v>722</v>
      </c>
      <c r="P9" s="554">
        <f t="shared" si="3"/>
        <v>436</v>
      </c>
      <c r="Q9" s="554"/>
      <c r="R9" s="554">
        <f>+R22</f>
        <v>8138</v>
      </c>
      <c r="S9" s="554">
        <f t="shared" ref="S9:T9" si="4">+S22</f>
        <v>5060</v>
      </c>
      <c r="T9" s="554">
        <f t="shared" si="4"/>
        <v>3078</v>
      </c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</row>
    <row r="10" spans="1:40" x14ac:dyDescent="0.2"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</row>
    <row r="11" spans="1:40" s="555" customFormat="1" x14ac:dyDescent="0.2">
      <c r="A11" s="173" t="s">
        <v>162</v>
      </c>
      <c r="B11" s="554">
        <f>SUM(B12:B14)</f>
        <v>2695</v>
      </c>
      <c r="C11" s="554">
        <f t="shared" ref="C11:D11" si="5">SUM(C12:C14)</f>
        <v>1649</v>
      </c>
      <c r="D11" s="554">
        <f t="shared" si="5"/>
        <v>1046</v>
      </c>
      <c r="E11" s="554"/>
      <c r="F11" s="554">
        <f>SUM(F12:F16)</f>
        <v>2638</v>
      </c>
      <c r="G11" s="554">
        <f t="shared" ref="G11" si="6">SUM(G12:G16)</f>
        <v>1679</v>
      </c>
      <c r="H11" s="554">
        <f t="shared" ref="H11" si="7">SUM(H12:H16)</f>
        <v>959</v>
      </c>
      <c r="I11" s="554"/>
      <c r="J11" s="554">
        <v>689</v>
      </c>
      <c r="K11" s="554">
        <v>405</v>
      </c>
      <c r="L11" s="554">
        <v>284</v>
      </c>
      <c r="M11" s="554"/>
      <c r="N11" s="554" t="s">
        <v>8</v>
      </c>
      <c r="O11" s="554" t="s">
        <v>8</v>
      </c>
      <c r="P11" s="554" t="s">
        <v>8</v>
      </c>
      <c r="Q11" s="554"/>
      <c r="R11" s="554" t="s">
        <v>8</v>
      </c>
      <c r="S11" s="554" t="s">
        <v>8</v>
      </c>
      <c r="T11" s="554" t="s">
        <v>8</v>
      </c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7"/>
      <c r="AG11" s="557"/>
      <c r="AH11" s="557"/>
      <c r="AI11" s="557"/>
      <c r="AJ11" s="557"/>
      <c r="AK11" s="557"/>
      <c r="AL11" s="557"/>
      <c r="AM11" s="557"/>
      <c r="AN11" s="557"/>
    </row>
    <row r="12" spans="1:40" x14ac:dyDescent="0.2">
      <c r="A12" s="184" t="s">
        <v>351</v>
      </c>
      <c r="B12" s="516">
        <f>+C12+D12</f>
        <v>1605</v>
      </c>
      <c r="C12" s="516">
        <f>+G12+K12</f>
        <v>941</v>
      </c>
      <c r="D12" s="516">
        <f>+H12+L12</f>
        <v>664</v>
      </c>
      <c r="E12" s="600"/>
      <c r="F12" s="516">
        <v>1167</v>
      </c>
      <c r="G12" s="516">
        <v>681</v>
      </c>
      <c r="H12" s="516">
        <v>486</v>
      </c>
      <c r="I12" s="516"/>
      <c r="J12" s="516">
        <v>438</v>
      </c>
      <c r="K12" s="516">
        <v>260</v>
      </c>
      <c r="L12" s="516">
        <v>178</v>
      </c>
      <c r="M12" s="516"/>
      <c r="N12" s="554" t="s">
        <v>8</v>
      </c>
      <c r="O12" s="554" t="s">
        <v>8</v>
      </c>
      <c r="P12" s="554" t="s">
        <v>8</v>
      </c>
      <c r="Q12" s="516"/>
      <c r="R12" s="554" t="s">
        <v>8</v>
      </c>
      <c r="S12" s="554" t="s">
        <v>8</v>
      </c>
      <c r="T12" s="554" t="s">
        <v>8</v>
      </c>
    </row>
    <row r="13" spans="1:40" x14ac:dyDescent="0.2">
      <c r="A13" s="184" t="s">
        <v>352</v>
      </c>
      <c r="B13" s="516">
        <f t="shared" ref="B13:B16" si="8">+C13+D13</f>
        <v>1023</v>
      </c>
      <c r="C13" s="516">
        <f t="shared" ref="C13:C16" si="9">+G13+K13</f>
        <v>667</v>
      </c>
      <c r="D13" s="516">
        <f t="shared" ref="D13:D16" si="10">+H13+L13</f>
        <v>356</v>
      </c>
      <c r="E13" s="600"/>
      <c r="F13" s="516">
        <v>839</v>
      </c>
      <c r="G13" s="516">
        <v>568</v>
      </c>
      <c r="H13" s="516">
        <v>271</v>
      </c>
      <c r="I13" s="516"/>
      <c r="J13" s="516">
        <v>184</v>
      </c>
      <c r="K13" s="516">
        <v>99</v>
      </c>
      <c r="L13" s="516">
        <v>85</v>
      </c>
      <c r="M13" s="516"/>
      <c r="N13" s="554" t="s">
        <v>8</v>
      </c>
      <c r="O13" s="554" t="s">
        <v>8</v>
      </c>
      <c r="P13" s="554" t="s">
        <v>8</v>
      </c>
      <c r="Q13" s="516"/>
      <c r="R13" s="554" t="s">
        <v>8</v>
      </c>
      <c r="S13" s="554" t="s">
        <v>8</v>
      </c>
      <c r="T13" s="554" t="s">
        <v>8</v>
      </c>
    </row>
    <row r="14" spans="1:40" x14ac:dyDescent="0.2">
      <c r="A14" s="184" t="s">
        <v>677</v>
      </c>
      <c r="B14" s="516">
        <f t="shared" si="8"/>
        <v>67</v>
      </c>
      <c r="C14" s="516">
        <f t="shared" si="9"/>
        <v>41</v>
      </c>
      <c r="D14" s="516">
        <f t="shared" si="10"/>
        <v>26</v>
      </c>
      <c r="E14" s="600"/>
      <c r="F14" s="516">
        <v>31</v>
      </c>
      <c r="G14" s="516">
        <v>19</v>
      </c>
      <c r="H14" s="516">
        <v>12</v>
      </c>
      <c r="I14" s="516"/>
      <c r="J14" s="516">
        <v>45</v>
      </c>
      <c r="K14" s="516">
        <v>22</v>
      </c>
      <c r="L14" s="516">
        <v>14</v>
      </c>
      <c r="M14" s="516"/>
      <c r="N14" s="554" t="s">
        <v>8</v>
      </c>
      <c r="O14" s="554" t="s">
        <v>8</v>
      </c>
      <c r="P14" s="554" t="s">
        <v>8</v>
      </c>
      <c r="Q14" s="516"/>
      <c r="R14" s="554" t="s">
        <v>8</v>
      </c>
      <c r="S14" s="554" t="s">
        <v>8</v>
      </c>
      <c r="T14" s="554" t="s">
        <v>8</v>
      </c>
    </row>
    <row r="15" spans="1:40" x14ac:dyDescent="0.2">
      <c r="A15" s="184" t="s">
        <v>678</v>
      </c>
      <c r="B15" s="516">
        <f t="shared" si="8"/>
        <v>491</v>
      </c>
      <c r="C15" s="516">
        <f t="shared" si="9"/>
        <v>344</v>
      </c>
      <c r="D15" s="516">
        <f t="shared" si="10"/>
        <v>147</v>
      </c>
      <c r="E15" s="600"/>
      <c r="F15" s="516">
        <v>470</v>
      </c>
      <c r="G15" s="516">
        <v>329</v>
      </c>
      <c r="H15" s="516">
        <v>141</v>
      </c>
      <c r="I15" s="516"/>
      <c r="J15" s="516">
        <v>21</v>
      </c>
      <c r="K15" s="516">
        <v>15</v>
      </c>
      <c r="L15" s="516">
        <v>6</v>
      </c>
      <c r="M15" s="516"/>
      <c r="N15" s="554" t="s">
        <v>8</v>
      </c>
      <c r="O15" s="554" t="s">
        <v>8</v>
      </c>
      <c r="P15" s="554" t="s">
        <v>8</v>
      </c>
      <c r="Q15" s="516"/>
      <c r="R15" s="554" t="s">
        <v>8</v>
      </c>
      <c r="S15" s="554" t="s">
        <v>8</v>
      </c>
      <c r="T15" s="554" t="s">
        <v>8</v>
      </c>
    </row>
    <row r="16" spans="1:40" x14ac:dyDescent="0.2">
      <c r="A16" s="184" t="s">
        <v>353</v>
      </c>
      <c r="B16" s="516">
        <f t="shared" si="8"/>
        <v>132</v>
      </c>
      <c r="C16" s="516">
        <f t="shared" si="9"/>
        <v>82</v>
      </c>
      <c r="D16" s="516">
        <f t="shared" si="10"/>
        <v>50</v>
      </c>
      <c r="E16" s="600"/>
      <c r="F16" s="516">
        <v>131</v>
      </c>
      <c r="G16" s="516">
        <v>82</v>
      </c>
      <c r="H16" s="516">
        <v>49</v>
      </c>
      <c r="I16" s="516"/>
      <c r="J16" s="516">
        <v>1</v>
      </c>
      <c r="K16" s="516">
        <v>0</v>
      </c>
      <c r="L16" s="516">
        <v>1</v>
      </c>
      <c r="M16" s="516"/>
      <c r="N16" s="554" t="s">
        <v>8</v>
      </c>
      <c r="O16" s="554" t="s">
        <v>8</v>
      </c>
      <c r="P16" s="554" t="s">
        <v>8</v>
      </c>
      <c r="Q16" s="516"/>
      <c r="R16" s="554" t="s">
        <v>8</v>
      </c>
      <c r="S16" s="554" t="s">
        <v>8</v>
      </c>
      <c r="T16" s="554" t="s">
        <v>8</v>
      </c>
    </row>
    <row r="17" spans="1:40" x14ac:dyDescent="0.2">
      <c r="A17" s="184"/>
      <c r="B17" s="516"/>
      <c r="C17" s="516"/>
      <c r="D17" s="516"/>
      <c r="E17" s="600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</row>
    <row r="18" spans="1:40" s="555" customFormat="1" x14ac:dyDescent="0.2">
      <c r="A18" s="175" t="s">
        <v>6</v>
      </c>
      <c r="B18" s="554">
        <f>SUM(B19:B20)</f>
        <v>2313</v>
      </c>
      <c r="C18" s="554">
        <f>SUM(C19:C20)</f>
        <v>1456</v>
      </c>
      <c r="D18" s="554">
        <f>SUM(D19:D20)</f>
        <v>857</v>
      </c>
      <c r="E18" s="554"/>
      <c r="F18" s="554">
        <f>SUM(F19:F20)</f>
        <v>1155</v>
      </c>
      <c r="G18" s="554">
        <f t="shared" ref="G18" si="11">SUM(G19:G20)</f>
        <v>734</v>
      </c>
      <c r="H18" s="554">
        <f t="shared" ref="H18" si="12">SUM(H19:H20)</f>
        <v>421</v>
      </c>
      <c r="I18" s="554"/>
      <c r="J18" s="554" t="s">
        <v>8</v>
      </c>
      <c r="K18" s="554" t="s">
        <v>8</v>
      </c>
      <c r="L18" s="554" t="s">
        <v>8</v>
      </c>
      <c r="M18" s="554"/>
      <c r="N18" s="554">
        <f>SUM(N19:N20)</f>
        <v>1158</v>
      </c>
      <c r="O18" s="554">
        <f t="shared" ref="O18" si="13">SUM(O19:O20)</f>
        <v>722</v>
      </c>
      <c r="P18" s="554">
        <f t="shared" ref="P18" si="14">SUM(P19:P20)</f>
        <v>436</v>
      </c>
      <c r="Q18" s="554"/>
      <c r="R18" s="554" t="s">
        <v>8</v>
      </c>
      <c r="S18" s="554" t="s">
        <v>8</v>
      </c>
      <c r="T18" s="554" t="s">
        <v>8</v>
      </c>
      <c r="U18" s="557"/>
      <c r="V18" s="557"/>
      <c r="W18" s="557"/>
      <c r="X18" s="557"/>
      <c r="Y18" s="557"/>
      <c r="Z18" s="557"/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</row>
    <row r="19" spans="1:40" x14ac:dyDescent="0.2">
      <c r="A19" s="186" t="s">
        <v>354</v>
      </c>
      <c r="B19" s="516">
        <f t="shared" ref="B19:B20" si="15">+C19+D19</f>
        <v>1074</v>
      </c>
      <c r="C19" s="516">
        <f>+G19+O19</f>
        <v>693</v>
      </c>
      <c r="D19" s="516">
        <f>+H19+P19</f>
        <v>381</v>
      </c>
      <c r="E19" s="600"/>
      <c r="F19" s="516">
        <v>554</v>
      </c>
      <c r="G19" s="516">
        <v>356</v>
      </c>
      <c r="H19" s="516">
        <v>198</v>
      </c>
      <c r="I19" s="516"/>
      <c r="J19" s="554" t="s">
        <v>8</v>
      </c>
      <c r="K19" s="554" t="s">
        <v>8</v>
      </c>
      <c r="L19" s="554" t="s">
        <v>8</v>
      </c>
      <c r="M19" s="516"/>
      <c r="N19" s="516">
        <v>520</v>
      </c>
      <c r="O19" s="516">
        <v>337</v>
      </c>
      <c r="P19" s="516">
        <v>183</v>
      </c>
      <c r="Q19" s="516"/>
      <c r="R19" s="554" t="s">
        <v>8</v>
      </c>
      <c r="S19" s="554" t="s">
        <v>8</v>
      </c>
      <c r="T19" s="554" t="s">
        <v>8</v>
      </c>
    </row>
    <row r="20" spans="1:40" x14ac:dyDescent="0.2">
      <c r="A20" s="186" t="s">
        <v>355</v>
      </c>
      <c r="B20" s="516">
        <f t="shared" si="15"/>
        <v>1239</v>
      </c>
      <c r="C20" s="516">
        <f>+G20+O20</f>
        <v>763</v>
      </c>
      <c r="D20" s="516">
        <f>+H20+P20</f>
        <v>476</v>
      </c>
      <c r="E20" s="600"/>
      <c r="F20" s="516">
        <v>601</v>
      </c>
      <c r="G20" s="516">
        <v>378</v>
      </c>
      <c r="H20" s="516">
        <v>223</v>
      </c>
      <c r="I20" s="537"/>
      <c r="J20" s="554" t="s">
        <v>8</v>
      </c>
      <c r="K20" s="554" t="s">
        <v>8</v>
      </c>
      <c r="L20" s="554" t="s">
        <v>8</v>
      </c>
      <c r="M20" s="537"/>
      <c r="N20" s="537">
        <v>638</v>
      </c>
      <c r="O20" s="537">
        <v>385</v>
      </c>
      <c r="P20" s="537">
        <v>253</v>
      </c>
      <c r="Q20" s="537"/>
      <c r="R20" s="554" t="s">
        <v>8</v>
      </c>
      <c r="S20" s="554" t="s">
        <v>8</v>
      </c>
      <c r="T20" s="554" t="s">
        <v>8</v>
      </c>
    </row>
    <row r="21" spans="1:40" x14ac:dyDescent="0.2">
      <c r="B21" s="600"/>
      <c r="C21" s="600"/>
      <c r="D21" s="600"/>
      <c r="E21" s="600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</row>
    <row r="22" spans="1:40" s="555" customFormat="1" x14ac:dyDescent="0.2">
      <c r="A22" s="175" t="s">
        <v>360</v>
      </c>
      <c r="B22" s="570">
        <f>SUM(B23:B24)</f>
        <v>9132</v>
      </c>
      <c r="C22" s="570">
        <f>SUM(C23:C24)</f>
        <v>5674</v>
      </c>
      <c r="D22" s="570">
        <f>SUM(D23:D24)</f>
        <v>3458</v>
      </c>
      <c r="E22" s="570"/>
      <c r="F22" s="554">
        <f>SUM(F23:F24)</f>
        <v>994</v>
      </c>
      <c r="G22" s="554">
        <f t="shared" ref="G22" si="16">SUM(G23:G24)</f>
        <v>614</v>
      </c>
      <c r="H22" s="554">
        <f t="shared" ref="H22" si="17">SUM(H23:H24)</f>
        <v>380</v>
      </c>
      <c r="I22" s="570"/>
      <c r="J22" s="554" t="s">
        <v>8</v>
      </c>
      <c r="K22" s="554" t="s">
        <v>8</v>
      </c>
      <c r="L22" s="554" t="s">
        <v>8</v>
      </c>
      <c r="M22" s="570"/>
      <c r="N22" s="554" t="s">
        <v>8</v>
      </c>
      <c r="O22" s="554" t="s">
        <v>8</v>
      </c>
      <c r="P22" s="554" t="s">
        <v>8</v>
      </c>
      <c r="Q22" s="570"/>
      <c r="R22" s="570">
        <f>SUM(R23:R24)</f>
        <v>8138</v>
      </c>
      <c r="S22" s="570">
        <f t="shared" ref="S22" si="18">SUM(S23:S24)</f>
        <v>5060</v>
      </c>
      <c r="T22" s="570">
        <f t="shared" ref="T22" si="19">SUM(T23:T24)</f>
        <v>3078</v>
      </c>
      <c r="U22" s="557"/>
      <c r="V22" s="557"/>
      <c r="W22" s="557"/>
      <c r="X22" s="557"/>
      <c r="Y22" s="557"/>
      <c r="Z22" s="557"/>
      <c r="AA22" s="557"/>
      <c r="AB22" s="557"/>
      <c r="AC22" s="557"/>
      <c r="AD22" s="557"/>
      <c r="AE22" s="557"/>
      <c r="AF22" s="557"/>
      <c r="AG22" s="557"/>
      <c r="AH22" s="557"/>
      <c r="AI22" s="557"/>
      <c r="AJ22" s="557"/>
      <c r="AK22" s="557"/>
      <c r="AL22" s="557"/>
      <c r="AM22" s="557"/>
      <c r="AN22" s="557"/>
    </row>
    <row r="23" spans="1:40" x14ac:dyDescent="0.2">
      <c r="A23" s="186" t="s">
        <v>356</v>
      </c>
      <c r="B23" s="537">
        <f t="shared" ref="B23:B24" si="20">+C23+D23</f>
        <v>4736</v>
      </c>
      <c r="C23" s="537">
        <f>+G23+S23</f>
        <v>3004</v>
      </c>
      <c r="D23" s="537">
        <f>+H23+T23</f>
        <v>1732</v>
      </c>
      <c r="E23" s="539"/>
      <c r="F23" s="537">
        <v>440</v>
      </c>
      <c r="G23" s="537">
        <v>270</v>
      </c>
      <c r="H23" s="537">
        <v>170</v>
      </c>
      <c r="I23" s="537"/>
      <c r="J23" s="554" t="s">
        <v>8</v>
      </c>
      <c r="K23" s="554" t="s">
        <v>8</v>
      </c>
      <c r="L23" s="554" t="s">
        <v>8</v>
      </c>
      <c r="M23" s="537"/>
      <c r="N23" s="554" t="s">
        <v>8</v>
      </c>
      <c r="O23" s="554" t="s">
        <v>8</v>
      </c>
      <c r="P23" s="554" t="s">
        <v>8</v>
      </c>
      <c r="Q23" s="537"/>
      <c r="R23" s="537">
        <v>4296</v>
      </c>
      <c r="S23" s="537">
        <v>2734</v>
      </c>
      <c r="T23" s="537">
        <v>1562</v>
      </c>
    </row>
    <row r="24" spans="1:40" ht="13.5" thickBot="1" x14ac:dyDescent="0.25">
      <c r="A24" s="185" t="s">
        <v>358</v>
      </c>
      <c r="B24" s="525">
        <f t="shared" si="20"/>
        <v>4396</v>
      </c>
      <c r="C24" s="525">
        <f>+G24+S24</f>
        <v>2670</v>
      </c>
      <c r="D24" s="525">
        <f>+H24+T24</f>
        <v>1726</v>
      </c>
      <c r="E24" s="628"/>
      <c r="F24" s="525">
        <v>554</v>
      </c>
      <c r="G24" s="525">
        <v>344</v>
      </c>
      <c r="H24" s="525">
        <v>210</v>
      </c>
      <c r="I24" s="525"/>
      <c r="J24" s="540" t="s">
        <v>8</v>
      </c>
      <c r="K24" s="540" t="s">
        <v>8</v>
      </c>
      <c r="L24" s="540" t="s">
        <v>8</v>
      </c>
      <c r="M24" s="525"/>
      <c r="N24" s="540" t="s">
        <v>8</v>
      </c>
      <c r="O24" s="540" t="s">
        <v>8</v>
      </c>
      <c r="P24" s="540" t="s">
        <v>8</v>
      </c>
      <c r="Q24" s="525"/>
      <c r="R24" s="525">
        <v>3842</v>
      </c>
      <c r="S24" s="525">
        <v>2326</v>
      </c>
      <c r="T24" s="525">
        <v>1516</v>
      </c>
    </row>
    <row r="25" spans="1:40" ht="15" customHeight="1" x14ac:dyDescent="0.2">
      <c r="A25" s="35" t="s">
        <v>24</v>
      </c>
    </row>
  </sheetData>
  <mergeCells count="12">
    <mergeCell ref="A1:T1"/>
    <mergeCell ref="A2:T2"/>
    <mergeCell ref="A3:T3"/>
    <mergeCell ref="A5:T5"/>
    <mergeCell ref="A6:A7"/>
    <mergeCell ref="B6:D6"/>
    <mergeCell ref="F6:H6"/>
    <mergeCell ref="J6:L6"/>
    <mergeCell ref="N6:P6"/>
    <mergeCell ref="R6:T6"/>
    <mergeCell ref="A4:T4"/>
    <mergeCell ref="Q6:Q7"/>
  </mergeCells>
  <conditionalFormatting sqref="B21:T21 B17:Q17 Q11:Q16 B9:Q10 B11:M16">
    <cfRule type="cellIs" dxfId="387" priority="80" operator="equal">
      <formula>0</formula>
    </cfRule>
  </conditionalFormatting>
  <conditionalFormatting sqref="Q17:T17 R10:T10 Q14:Q16">
    <cfRule type="cellIs" dxfId="386" priority="79" operator="equal">
      <formula>0</formula>
    </cfRule>
  </conditionalFormatting>
  <conditionalFormatting sqref="Q18:Q19">
    <cfRule type="cellIs" dxfId="385" priority="36" operator="equal">
      <formula>0</formula>
    </cfRule>
  </conditionalFormatting>
  <conditionalFormatting sqref="B23:D24">
    <cfRule type="cellIs" dxfId="384" priority="18" operator="equal">
      <formula>0</formula>
    </cfRule>
  </conditionalFormatting>
  <conditionalFormatting sqref="C19:D20">
    <cfRule type="cellIs" dxfId="383" priority="33" operator="equal">
      <formula>0</formula>
    </cfRule>
  </conditionalFormatting>
  <conditionalFormatting sqref="I20 M20">
    <cfRule type="cellIs" dxfId="382" priority="32" operator="equal">
      <formula>0</formula>
    </cfRule>
  </conditionalFormatting>
  <conditionalFormatting sqref="Q20">
    <cfRule type="cellIs" dxfId="381" priority="31" operator="equal">
      <formula>0</formula>
    </cfRule>
  </conditionalFormatting>
  <conditionalFormatting sqref="B18:E18 E19:H20 M18:M19 I18:I19">
    <cfRule type="cellIs" dxfId="380" priority="37" operator="equal">
      <formula>0</formula>
    </cfRule>
  </conditionalFormatting>
  <conditionalFormatting sqref="F18:H18">
    <cfRule type="cellIs" dxfId="379" priority="4" operator="equal">
      <formula>0</formula>
    </cfRule>
  </conditionalFormatting>
  <conditionalFormatting sqref="F22:H22">
    <cfRule type="cellIs" dxfId="378" priority="3" operator="equal">
      <formula>0</formula>
    </cfRule>
  </conditionalFormatting>
  <conditionalFormatting sqref="B19">
    <cfRule type="cellIs" dxfId="377" priority="2" operator="equal">
      <formula>0</formula>
    </cfRule>
  </conditionalFormatting>
  <conditionalFormatting sqref="R9:T9">
    <cfRule type="cellIs" dxfId="376" priority="13" operator="equal">
      <formula>0</formula>
    </cfRule>
  </conditionalFormatting>
  <conditionalFormatting sqref="N11:P16">
    <cfRule type="cellIs" dxfId="375" priority="12" operator="equal">
      <formula>0</formula>
    </cfRule>
  </conditionalFormatting>
  <conditionalFormatting sqref="E23:I23 E24 B22:E22 M22:M23 I22">
    <cfRule type="cellIs" dxfId="374" priority="20" operator="equal">
      <formula>0</formula>
    </cfRule>
  </conditionalFormatting>
  <conditionalFormatting sqref="N20:P20">
    <cfRule type="cellIs" dxfId="373" priority="7" operator="equal">
      <formula>0</formula>
    </cfRule>
  </conditionalFormatting>
  <conditionalFormatting sqref="J18:L20">
    <cfRule type="cellIs" dxfId="372" priority="6" operator="equal">
      <formula>0</formula>
    </cfRule>
  </conditionalFormatting>
  <conditionalFormatting sqref="J22:L24">
    <cfRule type="cellIs" dxfId="371" priority="5" operator="equal">
      <formula>0</formula>
    </cfRule>
  </conditionalFormatting>
  <conditionalFormatting sqref="R11:T16">
    <cfRule type="cellIs" dxfId="370" priority="11" operator="equal">
      <formula>0</formula>
    </cfRule>
  </conditionalFormatting>
  <conditionalFormatting sqref="Q23:T23 Q22">
    <cfRule type="cellIs" dxfId="369" priority="19" operator="equal">
      <formula>0</formula>
    </cfRule>
  </conditionalFormatting>
  <conditionalFormatting sqref="F24:I24 M24">
    <cfRule type="cellIs" dxfId="368" priority="17" operator="equal">
      <formula>0</formula>
    </cfRule>
  </conditionalFormatting>
  <conditionalFormatting sqref="Q24">
    <cfRule type="cellIs" dxfId="367" priority="16" operator="equal">
      <formula>0</formula>
    </cfRule>
  </conditionalFormatting>
  <conditionalFormatting sqref="R24:T24">
    <cfRule type="cellIs" dxfId="366" priority="15" operator="equal">
      <formula>0</formula>
    </cfRule>
  </conditionalFormatting>
  <conditionalFormatting sqref="R22:T22">
    <cfRule type="cellIs" dxfId="365" priority="14" operator="equal">
      <formula>0</formula>
    </cfRule>
  </conditionalFormatting>
  <conditionalFormatting sqref="R18:T20">
    <cfRule type="cellIs" dxfId="364" priority="10" operator="equal">
      <formula>0</formula>
    </cfRule>
  </conditionalFormatting>
  <conditionalFormatting sqref="N22:P24">
    <cfRule type="cellIs" dxfId="363" priority="9" operator="equal">
      <formula>0</formula>
    </cfRule>
  </conditionalFormatting>
  <conditionalFormatting sqref="N18:P19">
    <cfRule type="cellIs" dxfId="362" priority="8" operator="equal">
      <formula>0</formula>
    </cfRule>
  </conditionalFormatting>
  <conditionalFormatting sqref="B20">
    <cfRule type="cellIs" dxfId="361" priority="1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39370078740157483" top="0.59055118110236227" bottom="0.19685039370078741" header="0" footer="0"/>
  <pageSetup scale="97" fitToHeight="0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O39"/>
  <sheetViews>
    <sheetView showGridLines="0" zoomScaleNormal="100" zoomScaleSheetLayoutView="100" workbookViewId="0">
      <selection activeCell="O12" sqref="O12"/>
    </sheetView>
  </sheetViews>
  <sheetFormatPr baseColWidth="10" defaultColWidth="11" defaultRowHeight="12.75" x14ac:dyDescent="0.2"/>
  <cols>
    <col min="1" max="1" width="14.875" style="168" customWidth="1"/>
    <col min="2" max="4" width="5.625" style="517" customWidth="1"/>
    <col min="5" max="5" width="1.25" style="517" customWidth="1"/>
    <col min="6" max="6" width="4.625" style="517" bestFit="1" customWidth="1"/>
    <col min="7" max="8" width="4.5" style="517" customWidth="1"/>
    <col min="9" max="9" width="1.25" style="517" customWidth="1"/>
    <col min="10" max="10" width="4.625" style="517" bestFit="1" customWidth="1"/>
    <col min="11" max="12" width="4.125" style="517" customWidth="1"/>
    <col min="13" max="13" width="1.25" style="517" customWidth="1"/>
    <col min="14" max="16" width="4.125" style="517" customWidth="1"/>
    <col min="17" max="17" width="1.25" style="517" customWidth="1"/>
    <col min="18" max="20" width="4.125" style="517" customWidth="1"/>
    <col min="21" max="21" width="1.25" style="517" customWidth="1"/>
    <col min="22" max="24" width="4.125" style="517" customWidth="1"/>
    <col min="25" max="25" width="1.25" style="517" customWidth="1"/>
    <col min="26" max="28" width="4.625" style="517" customWidth="1"/>
    <col min="29" max="29" width="1.25" style="517" customWidth="1"/>
    <col min="30" max="32" width="4.625" style="517" customWidth="1"/>
    <col min="33" max="33" width="1.25" style="517" customWidth="1"/>
    <col min="34" max="36" width="4.625" style="517" customWidth="1"/>
    <col min="37" max="37" width="1.25" style="517" customWidth="1"/>
    <col min="38" max="40" width="4.625" style="517" customWidth="1"/>
    <col min="41" max="16384" width="11" style="134"/>
  </cols>
  <sheetData>
    <row r="1" spans="1:41" ht="15" customHeight="1" x14ac:dyDescent="0.25">
      <c r="A1" s="796" t="s">
        <v>895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796"/>
      <c r="Z1" s="796"/>
      <c r="AA1" s="796"/>
      <c r="AB1" s="796"/>
      <c r="AC1" s="796"/>
      <c r="AD1" s="796"/>
      <c r="AE1" s="796"/>
      <c r="AF1" s="796"/>
      <c r="AG1" s="796"/>
      <c r="AH1" s="796"/>
      <c r="AI1" s="796"/>
      <c r="AJ1" s="796"/>
      <c r="AK1" s="796"/>
      <c r="AL1" s="796"/>
      <c r="AM1" s="796"/>
      <c r="AN1" s="796"/>
    </row>
    <row r="2" spans="1:41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7"/>
      <c r="AF2" s="797"/>
      <c r="AG2" s="797"/>
      <c r="AH2" s="797"/>
      <c r="AI2" s="797"/>
      <c r="AJ2" s="797"/>
      <c r="AK2" s="797"/>
      <c r="AL2" s="797"/>
      <c r="AM2" s="797"/>
      <c r="AN2" s="797"/>
      <c r="AO2" s="353" t="s">
        <v>612</v>
      </c>
    </row>
    <row r="3" spans="1:41" ht="15" x14ac:dyDescent="0.25">
      <c r="A3" s="797" t="s">
        <v>366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797"/>
      <c r="Z3" s="797"/>
      <c r="AA3" s="797"/>
      <c r="AB3" s="797"/>
      <c r="AC3" s="797"/>
      <c r="AD3" s="797"/>
      <c r="AE3" s="797"/>
      <c r="AF3" s="797"/>
      <c r="AG3" s="797"/>
      <c r="AH3" s="797"/>
      <c r="AI3" s="797"/>
      <c r="AJ3" s="797"/>
      <c r="AK3" s="797"/>
      <c r="AL3" s="797"/>
      <c r="AM3" s="797"/>
      <c r="AN3" s="797"/>
    </row>
    <row r="4" spans="1:41" s="72" customFormat="1" ht="15" x14ac:dyDescent="0.25">
      <c r="A4" s="818" t="s">
        <v>270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18"/>
      <c r="S4" s="818"/>
      <c r="T4" s="818"/>
      <c r="U4" s="818"/>
      <c r="V4" s="818"/>
      <c r="W4" s="818"/>
      <c r="X4" s="818"/>
      <c r="Y4" s="818"/>
      <c r="Z4" s="818"/>
      <c r="AA4" s="818"/>
      <c r="AB4" s="818"/>
      <c r="AC4" s="818"/>
      <c r="AD4" s="818"/>
      <c r="AE4" s="818"/>
      <c r="AF4" s="818"/>
      <c r="AG4" s="818"/>
      <c r="AH4" s="818"/>
      <c r="AI4" s="818"/>
      <c r="AJ4" s="818"/>
      <c r="AK4" s="818"/>
      <c r="AL4" s="818"/>
      <c r="AM4" s="818"/>
      <c r="AN4" s="818"/>
    </row>
    <row r="5" spans="1:4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B5" s="798"/>
      <c r="AC5" s="798"/>
      <c r="AD5" s="798"/>
      <c r="AE5" s="798"/>
      <c r="AF5" s="798"/>
      <c r="AG5" s="798"/>
      <c r="AH5" s="798"/>
      <c r="AI5" s="798"/>
      <c r="AJ5" s="798"/>
      <c r="AK5" s="798"/>
      <c r="AL5" s="798"/>
      <c r="AM5" s="798"/>
      <c r="AN5" s="798"/>
    </row>
    <row r="6" spans="1:41" s="503" customFormat="1" ht="27.75" customHeight="1" x14ac:dyDescent="0.25">
      <c r="A6" s="800" t="s">
        <v>49</v>
      </c>
      <c r="B6" s="795" t="s">
        <v>0</v>
      </c>
      <c r="C6" s="795"/>
      <c r="D6" s="795"/>
      <c r="E6" s="511"/>
      <c r="F6" s="823" t="s">
        <v>357</v>
      </c>
      <c r="G6" s="823"/>
      <c r="H6" s="823"/>
      <c r="I6" s="511"/>
      <c r="J6" s="795" t="s">
        <v>352</v>
      </c>
      <c r="K6" s="795"/>
      <c r="L6" s="795"/>
      <c r="M6" s="511"/>
      <c r="N6" s="795" t="s">
        <v>679</v>
      </c>
      <c r="O6" s="795"/>
      <c r="P6" s="795"/>
      <c r="Q6" s="821"/>
      <c r="R6" s="795" t="s">
        <v>678</v>
      </c>
      <c r="S6" s="795"/>
      <c r="T6" s="795"/>
      <c r="U6" s="821"/>
      <c r="V6" s="795" t="s">
        <v>353</v>
      </c>
      <c r="W6" s="795"/>
      <c r="X6" s="795"/>
      <c r="Y6" s="821"/>
      <c r="Z6" s="795" t="s">
        <v>354</v>
      </c>
      <c r="AA6" s="795"/>
      <c r="AB6" s="795"/>
      <c r="AC6" s="821"/>
      <c r="AD6" s="795" t="s">
        <v>355</v>
      </c>
      <c r="AE6" s="795"/>
      <c r="AF6" s="795"/>
      <c r="AG6" s="821"/>
      <c r="AH6" s="795" t="s">
        <v>356</v>
      </c>
      <c r="AI6" s="795"/>
      <c r="AJ6" s="795"/>
      <c r="AK6" s="821"/>
      <c r="AL6" s="795" t="s">
        <v>358</v>
      </c>
      <c r="AM6" s="795"/>
      <c r="AN6" s="795"/>
    </row>
    <row r="7" spans="1:41" s="503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3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821"/>
      <c r="R7" s="513" t="s">
        <v>0</v>
      </c>
      <c r="S7" s="513" t="s">
        <v>15</v>
      </c>
      <c r="T7" s="513" t="s">
        <v>16</v>
      </c>
      <c r="U7" s="821"/>
      <c r="V7" s="513" t="s">
        <v>0</v>
      </c>
      <c r="W7" s="513" t="s">
        <v>15</v>
      </c>
      <c r="X7" s="513" t="s">
        <v>16</v>
      </c>
      <c r="Y7" s="821"/>
      <c r="Z7" s="513" t="s">
        <v>0</v>
      </c>
      <c r="AA7" s="513" t="s">
        <v>15</v>
      </c>
      <c r="AB7" s="513" t="s">
        <v>16</v>
      </c>
      <c r="AC7" s="821"/>
      <c r="AD7" s="513" t="s">
        <v>0</v>
      </c>
      <c r="AE7" s="513" t="s">
        <v>15</v>
      </c>
      <c r="AF7" s="513" t="s">
        <v>16</v>
      </c>
      <c r="AG7" s="821"/>
      <c r="AH7" s="513" t="s">
        <v>0</v>
      </c>
      <c r="AI7" s="513" t="s">
        <v>15</v>
      </c>
      <c r="AJ7" s="513" t="s">
        <v>16</v>
      </c>
      <c r="AK7" s="821"/>
      <c r="AL7" s="513" t="s">
        <v>0</v>
      </c>
      <c r="AM7" s="513" t="s">
        <v>15</v>
      </c>
      <c r="AN7" s="513" t="s">
        <v>16</v>
      </c>
    </row>
    <row r="8" spans="1:41" s="169" customFormat="1" x14ac:dyDescent="0.2">
      <c r="A8" s="170"/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</row>
    <row r="9" spans="1:41" s="555" customFormat="1" x14ac:dyDescent="0.2">
      <c r="A9" s="55" t="s">
        <v>0</v>
      </c>
      <c r="B9" s="554">
        <f>SUM(B11:B37)</f>
        <v>14772</v>
      </c>
      <c r="C9" s="554">
        <f>SUM(C11:C37)</f>
        <v>9214</v>
      </c>
      <c r="D9" s="554">
        <f>SUM(D11:D37)</f>
        <v>5558</v>
      </c>
      <c r="E9" s="570"/>
      <c r="F9" s="554">
        <f>SUM(F11:F37)</f>
        <v>1605</v>
      </c>
      <c r="G9" s="554">
        <f>SUM(G11:G37)</f>
        <v>941</v>
      </c>
      <c r="H9" s="554">
        <f>SUM(H11:H37)</f>
        <v>664</v>
      </c>
      <c r="I9" s="570"/>
      <c r="J9" s="554">
        <f>SUM(J11:J37)</f>
        <v>1023</v>
      </c>
      <c r="K9" s="554">
        <f>SUM(K11:K37)</f>
        <v>667</v>
      </c>
      <c r="L9" s="554">
        <f>SUM(L11:L37)</f>
        <v>356</v>
      </c>
      <c r="M9" s="570"/>
      <c r="N9" s="554">
        <f>SUM(N11:N37)</f>
        <v>76</v>
      </c>
      <c r="O9" s="554">
        <f>SUM(O11:O37)</f>
        <v>50</v>
      </c>
      <c r="P9" s="554">
        <f>SUM(P11:P37)</f>
        <v>26</v>
      </c>
      <c r="Q9" s="570"/>
      <c r="R9" s="554">
        <f>SUM(R11:R37)</f>
        <v>491</v>
      </c>
      <c r="S9" s="554">
        <f>SUM(S11:S37)</f>
        <v>344</v>
      </c>
      <c r="T9" s="554">
        <f>SUM(T11:T37)</f>
        <v>147</v>
      </c>
      <c r="U9" s="570"/>
      <c r="V9" s="554">
        <f>SUM(V11:V37)</f>
        <v>132</v>
      </c>
      <c r="W9" s="554">
        <f>SUM(W11:W37)</f>
        <v>82</v>
      </c>
      <c r="X9" s="554">
        <f>SUM(X11:X37)</f>
        <v>50</v>
      </c>
      <c r="Y9" s="570"/>
      <c r="Z9" s="554">
        <f>SUM(Z11:Z37)</f>
        <v>1074</v>
      </c>
      <c r="AA9" s="554">
        <f>SUM(AA11:AA37)</f>
        <v>693</v>
      </c>
      <c r="AB9" s="554">
        <f>SUM(AB11:AB37)</f>
        <v>381</v>
      </c>
      <c r="AC9" s="570"/>
      <c r="AD9" s="554">
        <f>SUM(AD11:AD37)</f>
        <v>1239</v>
      </c>
      <c r="AE9" s="554">
        <f>SUM(AE11:AE37)</f>
        <v>763</v>
      </c>
      <c r="AF9" s="554">
        <f>SUM(AF11:AF37)</f>
        <v>476</v>
      </c>
      <c r="AG9" s="570"/>
      <c r="AH9" s="554">
        <f>SUM(AH11:AH37)</f>
        <v>4736</v>
      </c>
      <c r="AI9" s="554">
        <f>SUM(AI11:AI37)</f>
        <v>3004</v>
      </c>
      <c r="AJ9" s="554">
        <f>SUM(AJ11:AJ37)</f>
        <v>1732</v>
      </c>
      <c r="AK9" s="570"/>
      <c r="AL9" s="554">
        <f>SUM(AL11:AL37)</f>
        <v>4396</v>
      </c>
      <c r="AM9" s="554">
        <f>SUM(AM11:AM37)</f>
        <v>2670</v>
      </c>
      <c r="AN9" s="554">
        <f>SUM(AN11:AN37)</f>
        <v>1726</v>
      </c>
    </row>
    <row r="10" spans="1:41" x14ac:dyDescent="0.2">
      <c r="A10" s="56"/>
      <c r="B10" s="524"/>
      <c r="C10" s="524"/>
      <c r="D10" s="524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537"/>
      <c r="V10" s="537"/>
      <c r="W10" s="537"/>
      <c r="X10" s="537"/>
      <c r="Y10" s="537"/>
      <c r="Z10" s="537"/>
      <c r="AA10" s="537"/>
      <c r="AB10" s="537"/>
      <c r="AC10" s="537"/>
      <c r="AD10" s="537"/>
      <c r="AE10" s="537"/>
      <c r="AF10" s="537"/>
      <c r="AG10" s="537"/>
      <c r="AH10" s="537"/>
      <c r="AI10" s="537"/>
      <c r="AJ10" s="537"/>
      <c r="AK10" s="537"/>
      <c r="AL10" s="537"/>
      <c r="AM10" s="537"/>
      <c r="AN10" s="537"/>
    </row>
    <row r="11" spans="1:41" x14ac:dyDescent="0.2">
      <c r="A11" s="54" t="s">
        <v>54</v>
      </c>
      <c r="B11" s="524">
        <f>+F11+J11+N11+R11+V11+Z11+AD11+AH11+AL11</f>
        <v>648</v>
      </c>
      <c r="C11" s="524">
        <f t="shared" ref="C11:D11" si="0">+G11+K11+O11+S11+W11+AA11+AE11+AI11+AM11</f>
        <v>388</v>
      </c>
      <c r="D11" s="524">
        <f t="shared" si="0"/>
        <v>260</v>
      </c>
      <c r="E11" s="537"/>
      <c r="F11" s="537">
        <v>37</v>
      </c>
      <c r="G11" s="537">
        <v>24</v>
      </c>
      <c r="H11" s="537">
        <v>13</v>
      </c>
      <c r="I11" s="537"/>
      <c r="J11" s="537">
        <v>22</v>
      </c>
      <c r="K11" s="537">
        <v>8</v>
      </c>
      <c r="L11" s="537">
        <v>14</v>
      </c>
      <c r="M11" s="537"/>
      <c r="N11" s="537">
        <v>9</v>
      </c>
      <c r="O11" s="537">
        <v>8</v>
      </c>
      <c r="P11" s="537">
        <v>1</v>
      </c>
      <c r="Q11" s="537"/>
      <c r="R11" s="537">
        <v>2</v>
      </c>
      <c r="S11" s="537">
        <v>2</v>
      </c>
      <c r="T11" s="537">
        <v>0</v>
      </c>
      <c r="U11" s="537"/>
      <c r="V11" s="537">
        <v>8</v>
      </c>
      <c r="W11" s="537">
        <v>6</v>
      </c>
      <c r="X11" s="537">
        <v>2</v>
      </c>
      <c r="Y11" s="537"/>
      <c r="Z11" s="537">
        <v>45</v>
      </c>
      <c r="AA11" s="537">
        <v>31</v>
      </c>
      <c r="AB11" s="537">
        <v>14</v>
      </c>
      <c r="AC11" s="537"/>
      <c r="AD11" s="537">
        <v>52</v>
      </c>
      <c r="AE11" s="537">
        <v>24</v>
      </c>
      <c r="AF11" s="537">
        <v>28</v>
      </c>
      <c r="AG11" s="537"/>
      <c r="AH11" s="537">
        <v>251</v>
      </c>
      <c r="AI11" s="537">
        <v>157</v>
      </c>
      <c r="AJ11" s="537">
        <v>94</v>
      </c>
      <c r="AK11" s="537"/>
      <c r="AL11" s="537">
        <v>222</v>
      </c>
      <c r="AM11" s="537">
        <v>128</v>
      </c>
      <c r="AN11" s="537">
        <v>94</v>
      </c>
    </row>
    <row r="12" spans="1:41" x14ac:dyDescent="0.2">
      <c r="A12" s="54" t="s">
        <v>61</v>
      </c>
      <c r="B12" s="524">
        <f t="shared" ref="B12:B37" si="1">+F12+J12+N12+R12+V12+Z12+AD12+AH12+AL12</f>
        <v>1251</v>
      </c>
      <c r="C12" s="524">
        <f t="shared" ref="C12:C37" si="2">+G12+K12+O12+S12+W12+AA12+AE12+AI12+AM12</f>
        <v>823</v>
      </c>
      <c r="D12" s="524">
        <f t="shared" ref="D12:D37" si="3">+H12+L12+P12+T12+X12+AB12+AF12+AJ12+AN12</f>
        <v>428</v>
      </c>
      <c r="E12" s="537"/>
      <c r="F12" s="537">
        <v>139</v>
      </c>
      <c r="G12" s="537">
        <v>85</v>
      </c>
      <c r="H12" s="537">
        <v>54</v>
      </c>
      <c r="I12" s="537"/>
      <c r="J12" s="537">
        <v>96</v>
      </c>
      <c r="K12" s="537">
        <v>63</v>
      </c>
      <c r="L12" s="537">
        <v>33</v>
      </c>
      <c r="M12" s="537"/>
      <c r="N12" s="537">
        <v>27</v>
      </c>
      <c r="O12" s="537">
        <v>17</v>
      </c>
      <c r="P12" s="537">
        <v>10</v>
      </c>
      <c r="Q12" s="537"/>
      <c r="R12" s="537">
        <v>75</v>
      </c>
      <c r="S12" s="537">
        <v>58</v>
      </c>
      <c r="T12" s="537">
        <v>17</v>
      </c>
      <c r="U12" s="537"/>
      <c r="V12" s="537">
        <v>6</v>
      </c>
      <c r="W12" s="537">
        <v>4</v>
      </c>
      <c r="X12" s="537">
        <v>2</v>
      </c>
      <c r="Y12" s="537"/>
      <c r="Z12" s="537">
        <v>146</v>
      </c>
      <c r="AA12" s="537">
        <v>109</v>
      </c>
      <c r="AB12" s="537">
        <v>37</v>
      </c>
      <c r="AC12" s="537"/>
      <c r="AD12" s="537">
        <v>130</v>
      </c>
      <c r="AE12" s="537">
        <v>92</v>
      </c>
      <c r="AF12" s="537">
        <v>38</v>
      </c>
      <c r="AG12" s="537"/>
      <c r="AH12" s="537">
        <v>305</v>
      </c>
      <c r="AI12" s="537">
        <v>193</v>
      </c>
      <c r="AJ12" s="537">
        <v>112</v>
      </c>
      <c r="AK12" s="537"/>
      <c r="AL12" s="537">
        <v>327</v>
      </c>
      <c r="AM12" s="537">
        <v>202</v>
      </c>
      <c r="AN12" s="537">
        <v>125</v>
      </c>
    </row>
    <row r="13" spans="1:41" x14ac:dyDescent="0.2">
      <c r="A13" s="54" t="s">
        <v>31</v>
      </c>
      <c r="B13" s="524">
        <f t="shared" si="1"/>
        <v>899</v>
      </c>
      <c r="C13" s="524">
        <f t="shared" si="2"/>
        <v>561</v>
      </c>
      <c r="D13" s="524">
        <f t="shared" si="3"/>
        <v>338</v>
      </c>
      <c r="E13" s="537"/>
      <c r="F13" s="537">
        <v>83</v>
      </c>
      <c r="G13" s="537">
        <v>54</v>
      </c>
      <c r="H13" s="537">
        <v>29</v>
      </c>
      <c r="I13" s="537"/>
      <c r="J13" s="537">
        <v>77</v>
      </c>
      <c r="K13" s="537">
        <v>51</v>
      </c>
      <c r="L13" s="537">
        <v>26</v>
      </c>
      <c r="M13" s="537"/>
      <c r="N13" s="537">
        <v>0</v>
      </c>
      <c r="O13" s="537">
        <v>0</v>
      </c>
      <c r="P13" s="537">
        <v>0</v>
      </c>
      <c r="Q13" s="537"/>
      <c r="R13" s="537">
        <v>43</v>
      </c>
      <c r="S13" s="537">
        <v>32</v>
      </c>
      <c r="T13" s="537">
        <v>11</v>
      </c>
      <c r="U13" s="537"/>
      <c r="V13" s="537">
        <v>5</v>
      </c>
      <c r="W13" s="537">
        <v>1</v>
      </c>
      <c r="X13" s="537">
        <v>4</v>
      </c>
      <c r="Y13" s="537"/>
      <c r="Z13" s="537">
        <v>105</v>
      </c>
      <c r="AA13" s="537">
        <v>71</v>
      </c>
      <c r="AB13" s="537">
        <v>34</v>
      </c>
      <c r="AC13" s="537"/>
      <c r="AD13" s="537">
        <v>110</v>
      </c>
      <c r="AE13" s="537">
        <v>69</v>
      </c>
      <c r="AF13" s="537">
        <v>41</v>
      </c>
      <c r="AG13" s="537"/>
      <c r="AH13" s="537">
        <v>238</v>
      </c>
      <c r="AI13" s="537">
        <v>142</v>
      </c>
      <c r="AJ13" s="537">
        <v>96</v>
      </c>
      <c r="AK13" s="537"/>
      <c r="AL13" s="537">
        <v>238</v>
      </c>
      <c r="AM13" s="537">
        <v>141</v>
      </c>
      <c r="AN13" s="537">
        <v>97</v>
      </c>
    </row>
    <row r="14" spans="1:41" x14ac:dyDescent="0.2">
      <c r="A14" s="54" t="s">
        <v>62</v>
      </c>
      <c r="B14" s="524">
        <f t="shared" si="1"/>
        <v>1187</v>
      </c>
      <c r="C14" s="524">
        <f t="shared" si="2"/>
        <v>699</v>
      </c>
      <c r="D14" s="524">
        <f t="shared" si="3"/>
        <v>488</v>
      </c>
      <c r="E14" s="537"/>
      <c r="F14" s="537">
        <v>76</v>
      </c>
      <c r="G14" s="537">
        <v>46</v>
      </c>
      <c r="H14" s="537">
        <v>30</v>
      </c>
      <c r="I14" s="537"/>
      <c r="J14" s="537">
        <v>97</v>
      </c>
      <c r="K14" s="537">
        <v>65</v>
      </c>
      <c r="L14" s="537">
        <v>32</v>
      </c>
      <c r="M14" s="537"/>
      <c r="N14" s="537">
        <v>0</v>
      </c>
      <c r="O14" s="537">
        <v>0</v>
      </c>
      <c r="P14" s="537">
        <v>0</v>
      </c>
      <c r="Q14" s="537"/>
      <c r="R14" s="537">
        <v>49</v>
      </c>
      <c r="S14" s="537">
        <v>32</v>
      </c>
      <c r="T14" s="537">
        <v>17</v>
      </c>
      <c r="U14" s="537"/>
      <c r="V14" s="537">
        <v>14</v>
      </c>
      <c r="W14" s="537">
        <v>9</v>
      </c>
      <c r="X14" s="537">
        <v>5</v>
      </c>
      <c r="Y14" s="537"/>
      <c r="Z14" s="537">
        <v>89</v>
      </c>
      <c r="AA14" s="537">
        <v>53</v>
      </c>
      <c r="AB14" s="537">
        <v>36</v>
      </c>
      <c r="AC14" s="537"/>
      <c r="AD14" s="537">
        <v>121</v>
      </c>
      <c r="AE14" s="537">
        <v>81</v>
      </c>
      <c r="AF14" s="537">
        <v>40</v>
      </c>
      <c r="AG14" s="537"/>
      <c r="AH14" s="537">
        <v>387</v>
      </c>
      <c r="AI14" s="537">
        <v>229</v>
      </c>
      <c r="AJ14" s="537">
        <v>158</v>
      </c>
      <c r="AK14" s="537"/>
      <c r="AL14" s="537">
        <v>354</v>
      </c>
      <c r="AM14" s="537">
        <v>184</v>
      </c>
      <c r="AN14" s="537">
        <v>170</v>
      </c>
    </row>
    <row r="15" spans="1:41" x14ac:dyDescent="0.2">
      <c r="A15" s="54" t="s">
        <v>63</v>
      </c>
      <c r="B15" s="524">
        <f t="shared" si="1"/>
        <v>202</v>
      </c>
      <c r="C15" s="524">
        <f t="shared" si="2"/>
        <v>129</v>
      </c>
      <c r="D15" s="524">
        <f t="shared" si="3"/>
        <v>73</v>
      </c>
      <c r="E15" s="539"/>
      <c r="F15" s="537">
        <v>34</v>
      </c>
      <c r="G15" s="537">
        <v>24</v>
      </c>
      <c r="H15" s="537">
        <v>10</v>
      </c>
      <c r="I15" s="537"/>
      <c r="J15" s="537">
        <v>0</v>
      </c>
      <c r="K15" s="537">
        <v>0</v>
      </c>
      <c r="L15" s="537">
        <v>0</v>
      </c>
      <c r="M15" s="537"/>
      <c r="N15" s="537">
        <v>0</v>
      </c>
      <c r="O15" s="537">
        <v>0</v>
      </c>
      <c r="P15" s="537">
        <v>0</v>
      </c>
      <c r="Q15" s="537"/>
      <c r="R15" s="537">
        <v>0</v>
      </c>
      <c r="S15" s="537">
        <v>0</v>
      </c>
      <c r="T15" s="537">
        <v>0</v>
      </c>
      <c r="U15" s="537"/>
      <c r="V15" s="537">
        <v>0</v>
      </c>
      <c r="W15" s="537">
        <v>0</v>
      </c>
      <c r="X15" s="537">
        <v>0</v>
      </c>
      <c r="Y15" s="537"/>
      <c r="Z15" s="537">
        <v>3</v>
      </c>
      <c r="AA15" s="537">
        <v>2</v>
      </c>
      <c r="AB15" s="537">
        <v>1</v>
      </c>
      <c r="AC15" s="537"/>
      <c r="AD15" s="537">
        <v>18</v>
      </c>
      <c r="AE15" s="537">
        <v>11</v>
      </c>
      <c r="AF15" s="537">
        <v>7</v>
      </c>
      <c r="AG15" s="537"/>
      <c r="AH15" s="537">
        <v>82</v>
      </c>
      <c r="AI15" s="537">
        <v>56</v>
      </c>
      <c r="AJ15" s="537">
        <v>26</v>
      </c>
      <c r="AK15" s="537"/>
      <c r="AL15" s="537">
        <v>65</v>
      </c>
      <c r="AM15" s="537">
        <v>36</v>
      </c>
      <c r="AN15" s="537">
        <v>29</v>
      </c>
    </row>
    <row r="16" spans="1:41" x14ac:dyDescent="0.2">
      <c r="A16" s="54" t="s">
        <v>64</v>
      </c>
      <c r="B16" s="524">
        <f t="shared" si="1"/>
        <v>495</v>
      </c>
      <c r="C16" s="524">
        <f t="shared" si="2"/>
        <v>309</v>
      </c>
      <c r="D16" s="524">
        <f t="shared" si="3"/>
        <v>186</v>
      </c>
      <c r="E16" s="539"/>
      <c r="F16" s="537">
        <v>87</v>
      </c>
      <c r="G16" s="537">
        <v>55</v>
      </c>
      <c r="H16" s="537">
        <v>32</v>
      </c>
      <c r="I16" s="537"/>
      <c r="J16" s="537">
        <v>48</v>
      </c>
      <c r="K16" s="537">
        <v>29</v>
      </c>
      <c r="L16" s="537">
        <v>19</v>
      </c>
      <c r="M16" s="537"/>
      <c r="N16" s="537">
        <v>0</v>
      </c>
      <c r="O16" s="537">
        <v>0</v>
      </c>
      <c r="P16" s="537">
        <v>0</v>
      </c>
      <c r="Q16" s="537"/>
      <c r="R16" s="537">
        <v>14</v>
      </c>
      <c r="S16" s="537">
        <v>11</v>
      </c>
      <c r="T16" s="537">
        <v>3</v>
      </c>
      <c r="U16" s="537"/>
      <c r="V16" s="537">
        <v>15</v>
      </c>
      <c r="W16" s="537">
        <v>6</v>
      </c>
      <c r="X16" s="537">
        <v>9</v>
      </c>
      <c r="Y16" s="537"/>
      <c r="Z16" s="537">
        <v>30</v>
      </c>
      <c r="AA16" s="537">
        <v>18</v>
      </c>
      <c r="AB16" s="537">
        <v>12</v>
      </c>
      <c r="AC16" s="537"/>
      <c r="AD16" s="537">
        <v>38</v>
      </c>
      <c r="AE16" s="537">
        <v>19</v>
      </c>
      <c r="AF16" s="537">
        <v>19</v>
      </c>
      <c r="AG16" s="537"/>
      <c r="AH16" s="537">
        <v>135</v>
      </c>
      <c r="AI16" s="537">
        <v>94</v>
      </c>
      <c r="AJ16" s="537">
        <v>41</v>
      </c>
      <c r="AK16" s="537"/>
      <c r="AL16" s="537">
        <v>128</v>
      </c>
      <c r="AM16" s="537">
        <v>77</v>
      </c>
      <c r="AN16" s="537">
        <v>51</v>
      </c>
    </row>
    <row r="17" spans="1:40" x14ac:dyDescent="0.2">
      <c r="A17" s="54" t="s">
        <v>84</v>
      </c>
      <c r="B17" s="524">
        <f t="shared" si="1"/>
        <v>134</v>
      </c>
      <c r="C17" s="524">
        <f t="shared" si="2"/>
        <v>79</v>
      </c>
      <c r="D17" s="524">
        <f t="shared" si="3"/>
        <v>55</v>
      </c>
      <c r="E17" s="539"/>
      <c r="F17" s="537">
        <v>16</v>
      </c>
      <c r="G17" s="537">
        <v>8</v>
      </c>
      <c r="H17" s="537">
        <v>8</v>
      </c>
      <c r="I17" s="537"/>
      <c r="J17" s="537">
        <v>0</v>
      </c>
      <c r="K17" s="537">
        <v>0</v>
      </c>
      <c r="L17" s="537">
        <v>0</v>
      </c>
      <c r="M17" s="537"/>
      <c r="N17" s="537">
        <v>10</v>
      </c>
      <c r="O17" s="537">
        <v>3</v>
      </c>
      <c r="P17" s="537">
        <v>7</v>
      </c>
      <c r="Q17" s="537"/>
      <c r="R17" s="537">
        <v>0</v>
      </c>
      <c r="S17" s="537">
        <v>0</v>
      </c>
      <c r="T17" s="537">
        <v>0</v>
      </c>
      <c r="U17" s="537"/>
      <c r="V17" s="537">
        <v>0</v>
      </c>
      <c r="W17" s="537">
        <v>0</v>
      </c>
      <c r="X17" s="537">
        <v>0</v>
      </c>
      <c r="Y17" s="537"/>
      <c r="Z17" s="537">
        <v>7</v>
      </c>
      <c r="AA17" s="537">
        <v>5</v>
      </c>
      <c r="AB17" s="537">
        <v>2</v>
      </c>
      <c r="AC17" s="537"/>
      <c r="AD17" s="537">
        <v>7</v>
      </c>
      <c r="AE17" s="537">
        <v>5</v>
      </c>
      <c r="AF17" s="537">
        <v>2</v>
      </c>
      <c r="AG17" s="537"/>
      <c r="AH17" s="537">
        <v>48</v>
      </c>
      <c r="AI17" s="537">
        <v>32</v>
      </c>
      <c r="AJ17" s="537">
        <v>16</v>
      </c>
      <c r="AK17" s="537"/>
      <c r="AL17" s="537">
        <v>46</v>
      </c>
      <c r="AM17" s="537">
        <v>26</v>
      </c>
      <c r="AN17" s="537">
        <v>20</v>
      </c>
    </row>
    <row r="18" spans="1:40" x14ac:dyDescent="0.2">
      <c r="A18" s="54" t="s">
        <v>55</v>
      </c>
      <c r="B18" s="524">
        <f t="shared" si="1"/>
        <v>1419</v>
      </c>
      <c r="C18" s="524">
        <f t="shared" si="2"/>
        <v>888</v>
      </c>
      <c r="D18" s="524">
        <f t="shared" si="3"/>
        <v>531</v>
      </c>
      <c r="E18" s="539"/>
      <c r="F18" s="537">
        <v>132</v>
      </c>
      <c r="G18" s="537">
        <v>83</v>
      </c>
      <c r="H18" s="537">
        <v>49</v>
      </c>
      <c r="I18" s="537"/>
      <c r="J18" s="537">
        <v>99</v>
      </c>
      <c r="K18" s="537">
        <v>68</v>
      </c>
      <c r="L18" s="537">
        <v>31</v>
      </c>
      <c r="M18" s="537"/>
      <c r="N18" s="537">
        <v>0</v>
      </c>
      <c r="O18" s="537">
        <v>0</v>
      </c>
      <c r="P18" s="537">
        <v>0</v>
      </c>
      <c r="Q18" s="537"/>
      <c r="R18" s="537">
        <v>67</v>
      </c>
      <c r="S18" s="537">
        <v>50</v>
      </c>
      <c r="T18" s="537">
        <v>17</v>
      </c>
      <c r="U18" s="537"/>
      <c r="V18" s="537">
        <v>7</v>
      </c>
      <c r="W18" s="537">
        <v>4</v>
      </c>
      <c r="X18" s="537">
        <v>3</v>
      </c>
      <c r="Y18" s="537"/>
      <c r="Z18" s="537">
        <v>186</v>
      </c>
      <c r="AA18" s="537">
        <v>126</v>
      </c>
      <c r="AB18" s="537">
        <v>60</v>
      </c>
      <c r="AC18" s="537"/>
      <c r="AD18" s="537">
        <v>183</v>
      </c>
      <c r="AE18" s="537">
        <v>119</v>
      </c>
      <c r="AF18" s="537">
        <v>64</v>
      </c>
      <c r="AG18" s="537"/>
      <c r="AH18" s="537">
        <v>386</v>
      </c>
      <c r="AI18" s="537">
        <v>213</v>
      </c>
      <c r="AJ18" s="537">
        <v>173</v>
      </c>
      <c r="AK18" s="537"/>
      <c r="AL18" s="537">
        <v>359</v>
      </c>
      <c r="AM18" s="537">
        <v>225</v>
      </c>
      <c r="AN18" s="537">
        <v>134</v>
      </c>
    </row>
    <row r="19" spans="1:40" x14ac:dyDescent="0.2">
      <c r="A19" s="54" t="s">
        <v>65</v>
      </c>
      <c r="B19" s="524">
        <f t="shared" si="1"/>
        <v>592</v>
      </c>
      <c r="C19" s="524">
        <f t="shared" si="2"/>
        <v>345</v>
      </c>
      <c r="D19" s="524">
        <f t="shared" si="3"/>
        <v>247</v>
      </c>
      <c r="E19" s="537"/>
      <c r="F19" s="537">
        <v>134</v>
      </c>
      <c r="G19" s="537">
        <v>70</v>
      </c>
      <c r="H19" s="537">
        <v>64</v>
      </c>
      <c r="I19" s="537"/>
      <c r="J19" s="537">
        <v>32</v>
      </c>
      <c r="K19" s="537">
        <v>18</v>
      </c>
      <c r="L19" s="537">
        <v>14</v>
      </c>
      <c r="M19" s="537"/>
      <c r="N19" s="537">
        <v>1</v>
      </c>
      <c r="O19" s="537">
        <v>1</v>
      </c>
      <c r="P19" s="537">
        <v>0</v>
      </c>
      <c r="Q19" s="537"/>
      <c r="R19" s="537">
        <v>20</v>
      </c>
      <c r="S19" s="537">
        <v>15</v>
      </c>
      <c r="T19" s="537">
        <v>5</v>
      </c>
      <c r="U19" s="537"/>
      <c r="V19" s="537">
        <v>12</v>
      </c>
      <c r="W19" s="537">
        <v>9</v>
      </c>
      <c r="X19" s="537">
        <v>3</v>
      </c>
      <c r="Y19" s="537"/>
      <c r="Z19" s="537">
        <v>21</v>
      </c>
      <c r="AA19" s="537">
        <v>12</v>
      </c>
      <c r="AB19" s="537">
        <v>9</v>
      </c>
      <c r="AC19" s="537"/>
      <c r="AD19" s="537">
        <v>34</v>
      </c>
      <c r="AE19" s="537">
        <v>22</v>
      </c>
      <c r="AF19" s="537">
        <v>12</v>
      </c>
      <c r="AG19" s="537"/>
      <c r="AH19" s="537">
        <v>144</v>
      </c>
      <c r="AI19" s="537">
        <v>84</v>
      </c>
      <c r="AJ19" s="537">
        <v>60</v>
      </c>
      <c r="AK19" s="537"/>
      <c r="AL19" s="537">
        <v>194</v>
      </c>
      <c r="AM19" s="537">
        <v>114</v>
      </c>
      <c r="AN19" s="537">
        <v>80</v>
      </c>
    </row>
    <row r="20" spans="1:40" x14ac:dyDescent="0.2">
      <c r="A20" s="54" t="s">
        <v>66</v>
      </c>
      <c r="B20" s="524">
        <f t="shared" si="1"/>
        <v>778</v>
      </c>
      <c r="C20" s="524">
        <f t="shared" si="2"/>
        <v>488</v>
      </c>
      <c r="D20" s="524">
        <f t="shared" si="3"/>
        <v>290</v>
      </c>
      <c r="E20" s="539"/>
      <c r="F20" s="537">
        <v>90</v>
      </c>
      <c r="G20" s="537">
        <v>47</v>
      </c>
      <c r="H20" s="537">
        <v>43</v>
      </c>
      <c r="I20" s="537"/>
      <c r="J20" s="537">
        <v>52</v>
      </c>
      <c r="K20" s="537">
        <v>37</v>
      </c>
      <c r="L20" s="537">
        <v>15</v>
      </c>
      <c r="M20" s="537"/>
      <c r="N20" s="537">
        <v>0</v>
      </c>
      <c r="O20" s="537">
        <v>0</v>
      </c>
      <c r="P20" s="537">
        <v>0</v>
      </c>
      <c r="Q20" s="537"/>
      <c r="R20" s="537">
        <v>24</v>
      </c>
      <c r="S20" s="537">
        <v>11</v>
      </c>
      <c r="T20" s="537">
        <v>13</v>
      </c>
      <c r="U20" s="537"/>
      <c r="V20" s="537">
        <v>15</v>
      </c>
      <c r="W20" s="537">
        <v>9</v>
      </c>
      <c r="X20" s="537">
        <v>6</v>
      </c>
      <c r="Y20" s="537"/>
      <c r="Z20" s="537">
        <v>31</v>
      </c>
      <c r="AA20" s="537">
        <v>15</v>
      </c>
      <c r="AB20" s="537">
        <v>16</v>
      </c>
      <c r="AC20" s="537"/>
      <c r="AD20" s="537">
        <v>54</v>
      </c>
      <c r="AE20" s="537">
        <v>34</v>
      </c>
      <c r="AF20" s="537">
        <v>20</v>
      </c>
      <c r="AG20" s="537"/>
      <c r="AH20" s="537">
        <v>258</v>
      </c>
      <c r="AI20" s="537">
        <v>167</v>
      </c>
      <c r="AJ20" s="537">
        <v>91</v>
      </c>
      <c r="AK20" s="537"/>
      <c r="AL20" s="537">
        <v>254</v>
      </c>
      <c r="AM20" s="537">
        <v>168</v>
      </c>
      <c r="AN20" s="537">
        <v>86</v>
      </c>
    </row>
    <row r="21" spans="1:40" x14ac:dyDescent="0.2">
      <c r="A21" s="54" t="s">
        <v>67</v>
      </c>
      <c r="B21" s="524">
        <f t="shared" si="1"/>
        <v>118</v>
      </c>
      <c r="C21" s="524">
        <f t="shared" si="2"/>
        <v>69</v>
      </c>
      <c r="D21" s="524">
        <f t="shared" si="3"/>
        <v>49</v>
      </c>
      <c r="E21" s="539"/>
      <c r="F21" s="537">
        <v>8</v>
      </c>
      <c r="G21" s="537">
        <v>3</v>
      </c>
      <c r="H21" s="537">
        <v>5</v>
      </c>
      <c r="I21" s="537"/>
      <c r="J21" s="537">
        <v>8</v>
      </c>
      <c r="K21" s="537">
        <v>5</v>
      </c>
      <c r="L21" s="537">
        <v>3</v>
      </c>
      <c r="M21" s="537"/>
      <c r="N21" s="537">
        <v>0</v>
      </c>
      <c r="O21" s="537">
        <v>0</v>
      </c>
      <c r="P21" s="537">
        <v>0</v>
      </c>
      <c r="Q21" s="537"/>
      <c r="R21" s="537">
        <v>0</v>
      </c>
      <c r="S21" s="537">
        <v>0</v>
      </c>
      <c r="T21" s="537">
        <v>0</v>
      </c>
      <c r="U21" s="537"/>
      <c r="V21" s="537">
        <v>0</v>
      </c>
      <c r="W21" s="537">
        <v>0</v>
      </c>
      <c r="X21" s="537">
        <v>0</v>
      </c>
      <c r="Y21" s="537"/>
      <c r="Z21" s="537">
        <v>1</v>
      </c>
      <c r="AA21" s="537">
        <v>1</v>
      </c>
      <c r="AB21" s="537">
        <v>0</v>
      </c>
      <c r="AC21" s="537"/>
      <c r="AD21" s="537">
        <v>3</v>
      </c>
      <c r="AE21" s="537">
        <v>3</v>
      </c>
      <c r="AF21" s="537">
        <v>0</v>
      </c>
      <c r="AG21" s="537"/>
      <c r="AH21" s="537">
        <v>48</v>
      </c>
      <c r="AI21" s="537">
        <v>26</v>
      </c>
      <c r="AJ21" s="537">
        <v>22</v>
      </c>
      <c r="AK21" s="537"/>
      <c r="AL21" s="537">
        <v>50</v>
      </c>
      <c r="AM21" s="537">
        <v>31</v>
      </c>
      <c r="AN21" s="537">
        <v>19</v>
      </c>
    </row>
    <row r="22" spans="1:40" x14ac:dyDescent="0.2">
      <c r="A22" s="53" t="s">
        <v>32</v>
      </c>
      <c r="B22" s="524">
        <f t="shared" si="1"/>
        <v>1173</v>
      </c>
      <c r="C22" s="524">
        <f t="shared" si="2"/>
        <v>754</v>
      </c>
      <c r="D22" s="524">
        <f t="shared" si="3"/>
        <v>419</v>
      </c>
      <c r="E22" s="537"/>
      <c r="F22" s="537">
        <v>134</v>
      </c>
      <c r="G22" s="537">
        <v>89</v>
      </c>
      <c r="H22" s="537">
        <v>45</v>
      </c>
      <c r="I22" s="537"/>
      <c r="J22" s="537">
        <v>80</v>
      </c>
      <c r="K22" s="537">
        <v>53</v>
      </c>
      <c r="L22" s="537">
        <v>27</v>
      </c>
      <c r="M22" s="537"/>
      <c r="N22" s="537">
        <v>4</v>
      </c>
      <c r="O22" s="537">
        <v>2</v>
      </c>
      <c r="P22" s="537">
        <v>2</v>
      </c>
      <c r="Q22" s="537"/>
      <c r="R22" s="537">
        <v>72</v>
      </c>
      <c r="S22" s="537">
        <v>56</v>
      </c>
      <c r="T22" s="537">
        <v>16</v>
      </c>
      <c r="U22" s="537"/>
      <c r="V22" s="537">
        <v>6</v>
      </c>
      <c r="W22" s="537">
        <v>4</v>
      </c>
      <c r="X22" s="537">
        <v>2</v>
      </c>
      <c r="Y22" s="537"/>
      <c r="Z22" s="537">
        <v>104</v>
      </c>
      <c r="AA22" s="537">
        <v>64</v>
      </c>
      <c r="AB22" s="537">
        <v>40</v>
      </c>
      <c r="AC22" s="537"/>
      <c r="AD22" s="537">
        <v>126</v>
      </c>
      <c r="AE22" s="537">
        <v>82</v>
      </c>
      <c r="AF22" s="537">
        <v>44</v>
      </c>
      <c r="AG22" s="537"/>
      <c r="AH22" s="537">
        <v>332</v>
      </c>
      <c r="AI22" s="537">
        <v>220</v>
      </c>
      <c r="AJ22" s="537">
        <v>112</v>
      </c>
      <c r="AK22" s="537"/>
      <c r="AL22" s="537">
        <v>315</v>
      </c>
      <c r="AM22" s="537">
        <v>184</v>
      </c>
      <c r="AN22" s="537">
        <v>131</v>
      </c>
    </row>
    <row r="23" spans="1:40" s="74" customFormat="1" x14ac:dyDescent="0.2">
      <c r="A23" s="54" t="s">
        <v>68</v>
      </c>
      <c r="B23" s="524">
        <f t="shared" si="1"/>
        <v>529</v>
      </c>
      <c r="C23" s="524">
        <f t="shared" si="2"/>
        <v>311</v>
      </c>
      <c r="D23" s="524">
        <f t="shared" si="3"/>
        <v>218</v>
      </c>
      <c r="E23" s="602"/>
      <c r="F23" s="602">
        <v>137</v>
      </c>
      <c r="G23" s="602">
        <v>67</v>
      </c>
      <c r="H23" s="602">
        <v>70</v>
      </c>
      <c r="I23" s="602"/>
      <c r="J23" s="602">
        <v>77</v>
      </c>
      <c r="K23" s="602">
        <v>52</v>
      </c>
      <c r="L23" s="602">
        <v>25</v>
      </c>
      <c r="M23" s="602"/>
      <c r="N23" s="602">
        <v>0</v>
      </c>
      <c r="O23" s="602">
        <v>0</v>
      </c>
      <c r="P23" s="602">
        <v>0</v>
      </c>
      <c r="Q23" s="602"/>
      <c r="R23" s="602">
        <v>32</v>
      </c>
      <c r="S23" s="602">
        <v>21</v>
      </c>
      <c r="T23" s="602">
        <v>11</v>
      </c>
      <c r="U23" s="602"/>
      <c r="V23" s="602">
        <v>13</v>
      </c>
      <c r="W23" s="602">
        <v>9</v>
      </c>
      <c r="X23" s="602">
        <v>4</v>
      </c>
      <c r="Y23" s="602"/>
      <c r="Z23" s="602">
        <v>25</v>
      </c>
      <c r="AA23" s="602">
        <v>18</v>
      </c>
      <c r="AB23" s="602">
        <v>7</v>
      </c>
      <c r="AC23" s="602"/>
      <c r="AD23" s="602">
        <v>46</v>
      </c>
      <c r="AE23" s="602">
        <v>24</v>
      </c>
      <c r="AF23" s="602">
        <v>22</v>
      </c>
      <c r="AG23" s="602"/>
      <c r="AH23" s="602">
        <v>76</v>
      </c>
      <c r="AI23" s="602">
        <v>44</v>
      </c>
      <c r="AJ23" s="602">
        <v>32</v>
      </c>
      <c r="AK23" s="602"/>
      <c r="AL23" s="602">
        <v>123</v>
      </c>
      <c r="AM23" s="602">
        <v>76</v>
      </c>
      <c r="AN23" s="602">
        <v>47</v>
      </c>
    </row>
    <row r="24" spans="1:40" x14ac:dyDescent="0.2">
      <c r="A24" s="54" t="s">
        <v>33</v>
      </c>
      <c r="B24" s="524">
        <f t="shared" si="1"/>
        <v>1135</v>
      </c>
      <c r="C24" s="524">
        <f t="shared" si="2"/>
        <v>716</v>
      </c>
      <c r="D24" s="524">
        <f t="shared" si="3"/>
        <v>419</v>
      </c>
      <c r="E24" s="524"/>
      <c r="F24" s="524">
        <v>140</v>
      </c>
      <c r="G24" s="524">
        <v>84</v>
      </c>
      <c r="H24" s="524">
        <v>56</v>
      </c>
      <c r="I24" s="524"/>
      <c r="J24" s="524">
        <v>82</v>
      </c>
      <c r="K24" s="524">
        <v>59</v>
      </c>
      <c r="L24" s="524">
        <v>23</v>
      </c>
      <c r="M24" s="524"/>
      <c r="N24" s="524">
        <v>0</v>
      </c>
      <c r="O24" s="524">
        <v>0</v>
      </c>
      <c r="P24" s="524">
        <v>0</v>
      </c>
      <c r="Q24" s="524"/>
      <c r="R24" s="524">
        <v>46</v>
      </c>
      <c r="S24" s="524">
        <v>32</v>
      </c>
      <c r="T24" s="524">
        <v>14</v>
      </c>
      <c r="U24" s="524"/>
      <c r="V24" s="524">
        <v>7</v>
      </c>
      <c r="W24" s="524">
        <v>5</v>
      </c>
      <c r="X24" s="524">
        <v>2</v>
      </c>
      <c r="Y24" s="524"/>
      <c r="Z24" s="524">
        <v>100</v>
      </c>
      <c r="AA24" s="524">
        <v>59</v>
      </c>
      <c r="AB24" s="524">
        <v>41</v>
      </c>
      <c r="AC24" s="524"/>
      <c r="AD24" s="524">
        <v>114</v>
      </c>
      <c r="AE24" s="524">
        <v>60</v>
      </c>
      <c r="AF24" s="524">
        <v>54</v>
      </c>
      <c r="AG24" s="524"/>
      <c r="AH24" s="524">
        <v>357</v>
      </c>
      <c r="AI24" s="524">
        <v>232</v>
      </c>
      <c r="AJ24" s="524">
        <v>125</v>
      </c>
      <c r="AK24" s="524"/>
      <c r="AL24" s="524">
        <v>289</v>
      </c>
      <c r="AM24" s="524">
        <v>185</v>
      </c>
      <c r="AN24" s="524">
        <v>104</v>
      </c>
    </row>
    <row r="25" spans="1:40" x14ac:dyDescent="0.2">
      <c r="A25" s="54" t="s">
        <v>218</v>
      </c>
      <c r="B25" s="524">
        <f t="shared" si="1"/>
        <v>158</v>
      </c>
      <c r="C25" s="524">
        <f t="shared" si="2"/>
        <v>94</v>
      </c>
      <c r="D25" s="524">
        <f t="shared" si="3"/>
        <v>64</v>
      </c>
      <c r="E25" s="524"/>
      <c r="F25" s="524">
        <v>29</v>
      </c>
      <c r="G25" s="524">
        <v>14</v>
      </c>
      <c r="H25" s="524">
        <v>15</v>
      </c>
      <c r="I25" s="524"/>
      <c r="J25" s="524">
        <v>0</v>
      </c>
      <c r="K25" s="524">
        <v>0</v>
      </c>
      <c r="L25" s="524">
        <v>0</v>
      </c>
      <c r="M25" s="524"/>
      <c r="N25" s="524">
        <v>0</v>
      </c>
      <c r="O25" s="524">
        <v>0</v>
      </c>
      <c r="P25" s="524">
        <v>0</v>
      </c>
      <c r="Q25" s="524"/>
      <c r="R25" s="524">
        <v>0</v>
      </c>
      <c r="S25" s="524">
        <v>0</v>
      </c>
      <c r="T25" s="524">
        <v>0</v>
      </c>
      <c r="U25" s="524"/>
      <c r="V25" s="524">
        <v>0</v>
      </c>
      <c r="W25" s="524">
        <v>0</v>
      </c>
      <c r="X25" s="524">
        <v>0</v>
      </c>
      <c r="Y25" s="524"/>
      <c r="Z25" s="524">
        <v>11</v>
      </c>
      <c r="AA25" s="524">
        <v>6</v>
      </c>
      <c r="AB25" s="524">
        <v>5</v>
      </c>
      <c r="AC25" s="524"/>
      <c r="AD25" s="524">
        <v>7</v>
      </c>
      <c r="AE25" s="524">
        <v>1</v>
      </c>
      <c r="AF25" s="524">
        <v>6</v>
      </c>
      <c r="AG25" s="524"/>
      <c r="AH25" s="524">
        <v>61</v>
      </c>
      <c r="AI25" s="524">
        <v>42</v>
      </c>
      <c r="AJ25" s="524">
        <v>19</v>
      </c>
      <c r="AK25" s="524"/>
      <c r="AL25" s="524">
        <v>50</v>
      </c>
      <c r="AM25" s="524">
        <v>31</v>
      </c>
      <c r="AN25" s="524">
        <v>19</v>
      </c>
    </row>
    <row r="26" spans="1:40" x14ac:dyDescent="0.2">
      <c r="A26" s="54" t="s">
        <v>56</v>
      </c>
      <c r="B26" s="524">
        <f t="shared" si="1"/>
        <v>607</v>
      </c>
      <c r="C26" s="524">
        <f t="shared" si="2"/>
        <v>371</v>
      </c>
      <c r="D26" s="524">
        <f t="shared" si="3"/>
        <v>236</v>
      </c>
      <c r="E26" s="524"/>
      <c r="F26" s="524">
        <v>69</v>
      </c>
      <c r="G26" s="524">
        <v>35</v>
      </c>
      <c r="H26" s="524">
        <v>34</v>
      </c>
      <c r="I26" s="524"/>
      <c r="J26" s="524">
        <v>45</v>
      </c>
      <c r="K26" s="524">
        <v>28</v>
      </c>
      <c r="L26" s="524">
        <v>17</v>
      </c>
      <c r="M26" s="524"/>
      <c r="N26" s="524">
        <v>0</v>
      </c>
      <c r="O26" s="524">
        <v>0</v>
      </c>
      <c r="P26" s="524">
        <v>0</v>
      </c>
      <c r="Q26" s="524"/>
      <c r="R26" s="524">
        <v>10</v>
      </c>
      <c r="S26" s="524">
        <v>6</v>
      </c>
      <c r="T26" s="524">
        <v>4</v>
      </c>
      <c r="U26" s="524"/>
      <c r="V26" s="524">
        <v>15</v>
      </c>
      <c r="W26" s="524">
        <v>9</v>
      </c>
      <c r="X26" s="524">
        <v>6</v>
      </c>
      <c r="Y26" s="524"/>
      <c r="Z26" s="524">
        <v>27</v>
      </c>
      <c r="AA26" s="524">
        <v>17</v>
      </c>
      <c r="AB26" s="524">
        <v>10</v>
      </c>
      <c r="AC26" s="524"/>
      <c r="AD26" s="524">
        <v>22</v>
      </c>
      <c r="AE26" s="524">
        <v>11</v>
      </c>
      <c r="AF26" s="524">
        <v>11</v>
      </c>
      <c r="AG26" s="524"/>
      <c r="AH26" s="524">
        <v>224</v>
      </c>
      <c r="AI26" s="524">
        <v>146</v>
      </c>
      <c r="AJ26" s="524">
        <v>78</v>
      </c>
      <c r="AK26" s="524"/>
      <c r="AL26" s="524">
        <v>195</v>
      </c>
      <c r="AM26" s="524">
        <v>119</v>
      </c>
      <c r="AN26" s="524">
        <v>76</v>
      </c>
    </row>
    <row r="27" spans="1:40" x14ac:dyDescent="0.2">
      <c r="A27" s="54" t="s">
        <v>70</v>
      </c>
      <c r="B27" s="524">
        <f t="shared" si="1"/>
        <v>322</v>
      </c>
      <c r="C27" s="524">
        <f t="shared" si="2"/>
        <v>210</v>
      </c>
      <c r="D27" s="524">
        <f t="shared" si="3"/>
        <v>112</v>
      </c>
      <c r="F27" s="517">
        <v>11</v>
      </c>
      <c r="G27" s="517">
        <v>8</v>
      </c>
      <c r="H27" s="517">
        <v>3</v>
      </c>
      <c r="J27" s="517">
        <v>12</v>
      </c>
      <c r="K27" s="517">
        <v>7</v>
      </c>
      <c r="L27" s="517">
        <v>5</v>
      </c>
      <c r="N27" s="517">
        <v>2</v>
      </c>
      <c r="O27" s="517">
        <v>1</v>
      </c>
      <c r="P27" s="517">
        <v>1</v>
      </c>
      <c r="R27" s="517">
        <v>0</v>
      </c>
      <c r="S27" s="517">
        <v>0</v>
      </c>
      <c r="T27" s="517">
        <v>0</v>
      </c>
      <c r="V27" s="517">
        <v>0</v>
      </c>
      <c r="W27" s="517">
        <v>0</v>
      </c>
      <c r="X27" s="517">
        <v>0</v>
      </c>
      <c r="Z27" s="517">
        <v>5</v>
      </c>
      <c r="AA27" s="517">
        <v>2</v>
      </c>
      <c r="AB27" s="517">
        <v>3</v>
      </c>
      <c r="AD27" s="517">
        <v>7</v>
      </c>
      <c r="AE27" s="517">
        <v>6</v>
      </c>
      <c r="AF27" s="517">
        <v>1</v>
      </c>
      <c r="AH27" s="517">
        <v>153</v>
      </c>
      <c r="AI27" s="517">
        <v>107</v>
      </c>
      <c r="AJ27" s="517">
        <v>46</v>
      </c>
      <c r="AL27" s="517">
        <v>132</v>
      </c>
      <c r="AM27" s="517">
        <v>79</v>
      </c>
      <c r="AN27" s="517">
        <v>53</v>
      </c>
    </row>
    <row r="28" spans="1:40" x14ac:dyDescent="0.2">
      <c r="A28" s="54" t="s">
        <v>71</v>
      </c>
      <c r="B28" s="524">
        <f t="shared" si="1"/>
        <v>430</v>
      </c>
      <c r="C28" s="524">
        <f t="shared" si="2"/>
        <v>285</v>
      </c>
      <c r="D28" s="524">
        <f t="shared" si="3"/>
        <v>145</v>
      </c>
      <c r="F28" s="517">
        <v>3</v>
      </c>
      <c r="G28" s="517">
        <v>2</v>
      </c>
      <c r="H28" s="517">
        <v>1</v>
      </c>
      <c r="J28" s="517">
        <v>14</v>
      </c>
      <c r="K28" s="517">
        <v>4</v>
      </c>
      <c r="L28" s="517">
        <v>10</v>
      </c>
      <c r="N28" s="517">
        <v>4</v>
      </c>
      <c r="O28" s="517">
        <v>3</v>
      </c>
      <c r="P28" s="517">
        <v>1</v>
      </c>
      <c r="R28" s="517">
        <v>3</v>
      </c>
      <c r="S28" s="517">
        <v>1</v>
      </c>
      <c r="T28" s="517">
        <v>2</v>
      </c>
      <c r="V28" s="517">
        <v>0</v>
      </c>
      <c r="W28" s="517">
        <v>0</v>
      </c>
      <c r="X28" s="517">
        <v>0</v>
      </c>
      <c r="Z28" s="517">
        <v>7</v>
      </c>
      <c r="AA28" s="517">
        <v>6</v>
      </c>
      <c r="AB28" s="517">
        <v>1</v>
      </c>
      <c r="AD28" s="517">
        <v>14</v>
      </c>
      <c r="AE28" s="517">
        <v>8</v>
      </c>
      <c r="AF28" s="517">
        <v>6</v>
      </c>
      <c r="AH28" s="517">
        <v>195</v>
      </c>
      <c r="AI28" s="517">
        <v>135</v>
      </c>
      <c r="AJ28" s="517">
        <v>60</v>
      </c>
      <c r="AL28" s="517">
        <v>190</v>
      </c>
      <c r="AM28" s="517">
        <v>126</v>
      </c>
      <c r="AN28" s="517">
        <v>64</v>
      </c>
    </row>
    <row r="29" spans="1:40" x14ac:dyDescent="0.2">
      <c r="A29" s="54" t="s">
        <v>57</v>
      </c>
      <c r="B29" s="524">
        <f t="shared" si="1"/>
        <v>226</v>
      </c>
      <c r="C29" s="524">
        <f t="shared" si="2"/>
        <v>137</v>
      </c>
      <c r="D29" s="524">
        <f t="shared" si="3"/>
        <v>89</v>
      </c>
      <c r="F29" s="517">
        <v>31</v>
      </c>
      <c r="G29" s="517">
        <v>21</v>
      </c>
      <c r="H29" s="517">
        <v>10</v>
      </c>
      <c r="J29" s="517">
        <v>8</v>
      </c>
      <c r="K29" s="517">
        <v>6</v>
      </c>
      <c r="L29" s="517">
        <v>2</v>
      </c>
      <c r="N29" s="517">
        <v>5</v>
      </c>
      <c r="O29" s="517">
        <v>4</v>
      </c>
      <c r="P29" s="517">
        <v>1</v>
      </c>
      <c r="R29" s="517">
        <v>0</v>
      </c>
      <c r="S29" s="517">
        <v>0</v>
      </c>
      <c r="T29" s="517">
        <v>0</v>
      </c>
      <c r="V29" s="517">
        <v>0</v>
      </c>
      <c r="W29" s="517">
        <v>0</v>
      </c>
      <c r="X29" s="517">
        <v>0</v>
      </c>
      <c r="Z29" s="517">
        <v>4</v>
      </c>
      <c r="AA29" s="517">
        <v>2</v>
      </c>
      <c r="AB29" s="517">
        <v>2</v>
      </c>
      <c r="AD29" s="517">
        <v>16</v>
      </c>
      <c r="AE29" s="517">
        <v>10</v>
      </c>
      <c r="AF29" s="517">
        <v>6</v>
      </c>
      <c r="AH29" s="517">
        <v>79</v>
      </c>
      <c r="AI29" s="517">
        <v>45</v>
      </c>
      <c r="AJ29" s="517">
        <v>34</v>
      </c>
      <c r="AL29" s="517">
        <v>83</v>
      </c>
      <c r="AM29" s="517">
        <v>49</v>
      </c>
      <c r="AN29" s="517">
        <v>34</v>
      </c>
    </row>
    <row r="30" spans="1:40" x14ac:dyDescent="0.2">
      <c r="A30" s="54" t="s">
        <v>58</v>
      </c>
      <c r="B30" s="524">
        <f t="shared" si="1"/>
        <v>408</v>
      </c>
      <c r="C30" s="524">
        <f t="shared" si="2"/>
        <v>253</v>
      </c>
      <c r="D30" s="524">
        <f t="shared" si="3"/>
        <v>155</v>
      </c>
      <c r="F30" s="517">
        <v>17</v>
      </c>
      <c r="G30" s="517">
        <v>9</v>
      </c>
      <c r="H30" s="517">
        <v>8</v>
      </c>
      <c r="J30" s="517">
        <v>19</v>
      </c>
      <c r="K30" s="517">
        <v>15</v>
      </c>
      <c r="L30" s="517">
        <v>4</v>
      </c>
      <c r="N30" s="517">
        <v>0</v>
      </c>
      <c r="O30" s="517">
        <v>0</v>
      </c>
      <c r="P30" s="517">
        <v>0</v>
      </c>
      <c r="R30" s="517">
        <v>5</v>
      </c>
      <c r="S30" s="517">
        <v>3</v>
      </c>
      <c r="T30" s="517">
        <v>2</v>
      </c>
      <c r="V30" s="517">
        <v>8</v>
      </c>
      <c r="W30" s="517">
        <v>7</v>
      </c>
      <c r="X30" s="517">
        <v>1</v>
      </c>
      <c r="Z30" s="517">
        <v>38</v>
      </c>
      <c r="AA30" s="517">
        <v>20</v>
      </c>
      <c r="AB30" s="517">
        <v>18</v>
      </c>
      <c r="AD30" s="517">
        <v>44</v>
      </c>
      <c r="AE30" s="517">
        <v>26</v>
      </c>
      <c r="AF30" s="517">
        <v>18</v>
      </c>
      <c r="AH30" s="517">
        <v>159</v>
      </c>
      <c r="AI30" s="517">
        <v>100</v>
      </c>
      <c r="AJ30" s="517">
        <v>59</v>
      </c>
      <c r="AL30" s="517">
        <v>118</v>
      </c>
      <c r="AM30" s="517">
        <v>73</v>
      </c>
      <c r="AN30" s="517">
        <v>45</v>
      </c>
    </row>
    <row r="31" spans="1:40" x14ac:dyDescent="0.2">
      <c r="A31" s="54" t="s">
        <v>59</v>
      </c>
      <c r="B31" s="524">
        <f t="shared" si="1"/>
        <v>701</v>
      </c>
      <c r="C31" s="524">
        <f t="shared" si="2"/>
        <v>439</v>
      </c>
      <c r="D31" s="524">
        <f t="shared" si="3"/>
        <v>262</v>
      </c>
      <c r="F31" s="517">
        <v>59</v>
      </c>
      <c r="G31" s="517">
        <v>32</v>
      </c>
      <c r="H31" s="517">
        <v>27</v>
      </c>
      <c r="J31" s="517">
        <v>25</v>
      </c>
      <c r="K31" s="517">
        <v>14</v>
      </c>
      <c r="L31" s="517">
        <v>11</v>
      </c>
      <c r="N31" s="517">
        <v>3</v>
      </c>
      <c r="O31" s="517">
        <v>3</v>
      </c>
      <c r="P31" s="517">
        <v>0</v>
      </c>
      <c r="R31" s="517">
        <v>0</v>
      </c>
      <c r="S31" s="517">
        <v>0</v>
      </c>
      <c r="T31" s="517">
        <v>0</v>
      </c>
      <c r="V31" s="517">
        <v>0</v>
      </c>
      <c r="W31" s="517">
        <v>0</v>
      </c>
      <c r="X31" s="517">
        <v>0</v>
      </c>
      <c r="Z31" s="517">
        <v>28</v>
      </c>
      <c r="AA31" s="517">
        <v>16</v>
      </c>
      <c r="AB31" s="517">
        <v>12</v>
      </c>
      <c r="AD31" s="517">
        <v>20</v>
      </c>
      <c r="AE31" s="517">
        <v>16</v>
      </c>
      <c r="AF31" s="517">
        <v>4</v>
      </c>
      <c r="AH31" s="517">
        <v>330</v>
      </c>
      <c r="AI31" s="517">
        <v>212</v>
      </c>
      <c r="AJ31" s="517">
        <v>118</v>
      </c>
      <c r="AL31" s="517">
        <v>236</v>
      </c>
      <c r="AM31" s="517">
        <v>146</v>
      </c>
      <c r="AN31" s="517">
        <v>90</v>
      </c>
    </row>
    <row r="32" spans="1:40" x14ac:dyDescent="0.2">
      <c r="A32" s="54" t="s">
        <v>85</v>
      </c>
      <c r="B32" s="524">
        <f t="shared" si="1"/>
        <v>181</v>
      </c>
      <c r="C32" s="524">
        <f t="shared" si="2"/>
        <v>122</v>
      </c>
      <c r="D32" s="524">
        <f t="shared" si="3"/>
        <v>59</v>
      </c>
      <c r="F32" s="517">
        <v>14</v>
      </c>
      <c r="G32" s="517">
        <v>9</v>
      </c>
      <c r="H32" s="517">
        <v>5</v>
      </c>
      <c r="J32" s="517">
        <v>0</v>
      </c>
      <c r="K32" s="517">
        <v>0</v>
      </c>
      <c r="L32" s="517">
        <v>0</v>
      </c>
      <c r="N32" s="517">
        <v>0</v>
      </c>
      <c r="O32" s="517">
        <v>0</v>
      </c>
      <c r="P32" s="517">
        <v>0</v>
      </c>
      <c r="R32" s="517">
        <v>0</v>
      </c>
      <c r="S32" s="517">
        <v>0</v>
      </c>
      <c r="T32" s="517">
        <v>0</v>
      </c>
      <c r="V32" s="517">
        <v>0</v>
      </c>
      <c r="W32" s="517">
        <v>0</v>
      </c>
      <c r="X32" s="517">
        <v>0</v>
      </c>
      <c r="Z32" s="517">
        <v>8</v>
      </c>
      <c r="AA32" s="517">
        <v>5</v>
      </c>
      <c r="AB32" s="517">
        <v>3</v>
      </c>
      <c r="AD32" s="517">
        <v>2</v>
      </c>
      <c r="AE32" s="517">
        <v>2</v>
      </c>
      <c r="AF32" s="517">
        <v>0</v>
      </c>
      <c r="AH32" s="517">
        <v>92</v>
      </c>
      <c r="AI32" s="517">
        <v>65</v>
      </c>
      <c r="AJ32" s="517">
        <v>27</v>
      </c>
      <c r="AL32" s="517">
        <v>65</v>
      </c>
      <c r="AM32" s="517">
        <v>41</v>
      </c>
      <c r="AN32" s="517">
        <v>24</v>
      </c>
    </row>
    <row r="33" spans="1:40" x14ac:dyDescent="0.2">
      <c r="A33" s="54" t="s">
        <v>72</v>
      </c>
      <c r="B33" s="524">
        <f t="shared" si="1"/>
        <v>190</v>
      </c>
      <c r="C33" s="524">
        <f t="shared" si="2"/>
        <v>130</v>
      </c>
      <c r="D33" s="524">
        <f t="shared" si="3"/>
        <v>60</v>
      </c>
      <c r="F33" s="517">
        <v>0</v>
      </c>
      <c r="G33" s="517">
        <v>0</v>
      </c>
      <c r="H33" s="517">
        <v>0</v>
      </c>
      <c r="J33" s="517">
        <v>23</v>
      </c>
      <c r="K33" s="517">
        <v>14</v>
      </c>
      <c r="L33" s="517">
        <v>9</v>
      </c>
      <c r="N33" s="517">
        <v>6</v>
      </c>
      <c r="O33" s="517">
        <v>4</v>
      </c>
      <c r="P33" s="517">
        <v>2</v>
      </c>
      <c r="R33" s="517">
        <v>1</v>
      </c>
      <c r="S33" s="517">
        <v>1</v>
      </c>
      <c r="T33" s="517">
        <v>0</v>
      </c>
      <c r="V33" s="517">
        <v>0</v>
      </c>
      <c r="W33" s="517">
        <v>0</v>
      </c>
      <c r="X33" s="517">
        <v>0</v>
      </c>
      <c r="Z33" s="517">
        <v>0</v>
      </c>
      <c r="AA33" s="517">
        <v>0</v>
      </c>
      <c r="AB33" s="517">
        <v>0</v>
      </c>
      <c r="AD33" s="517">
        <v>2</v>
      </c>
      <c r="AE33" s="517">
        <v>0</v>
      </c>
      <c r="AF33" s="517">
        <v>2</v>
      </c>
      <c r="AH33" s="517">
        <v>87</v>
      </c>
      <c r="AI33" s="517">
        <v>62</v>
      </c>
      <c r="AJ33" s="517">
        <v>25</v>
      </c>
      <c r="AL33" s="517">
        <v>71</v>
      </c>
      <c r="AM33" s="517">
        <v>49</v>
      </c>
      <c r="AN33" s="517">
        <v>22</v>
      </c>
    </row>
    <row r="34" spans="1:40" x14ac:dyDescent="0.2">
      <c r="A34" s="54" t="s">
        <v>73</v>
      </c>
      <c r="B34" s="524">
        <f t="shared" si="1"/>
        <v>80</v>
      </c>
      <c r="C34" s="524">
        <f t="shared" si="2"/>
        <v>55</v>
      </c>
      <c r="D34" s="524">
        <f t="shared" si="3"/>
        <v>25</v>
      </c>
      <c r="F34" s="517">
        <v>6</v>
      </c>
      <c r="G34" s="517">
        <v>4</v>
      </c>
      <c r="H34" s="517">
        <v>2</v>
      </c>
      <c r="J34" s="517">
        <v>5</v>
      </c>
      <c r="K34" s="517">
        <v>3</v>
      </c>
      <c r="L34" s="517">
        <v>2</v>
      </c>
      <c r="N34" s="517">
        <v>0</v>
      </c>
      <c r="O34" s="517">
        <v>0</v>
      </c>
      <c r="P34" s="517">
        <v>0</v>
      </c>
      <c r="R34" s="517">
        <v>0</v>
      </c>
      <c r="S34" s="517">
        <v>0</v>
      </c>
      <c r="T34" s="517">
        <v>0</v>
      </c>
      <c r="V34" s="517">
        <v>0</v>
      </c>
      <c r="W34" s="517">
        <v>0</v>
      </c>
      <c r="X34" s="517">
        <v>0</v>
      </c>
      <c r="Z34" s="517">
        <v>0</v>
      </c>
      <c r="AA34" s="517">
        <v>0</v>
      </c>
      <c r="AB34" s="517">
        <v>0</v>
      </c>
      <c r="AD34" s="517">
        <v>3</v>
      </c>
      <c r="AE34" s="517">
        <v>2</v>
      </c>
      <c r="AF34" s="517">
        <v>1</v>
      </c>
      <c r="AH34" s="517">
        <v>45</v>
      </c>
      <c r="AI34" s="517">
        <v>34</v>
      </c>
      <c r="AJ34" s="517">
        <v>11</v>
      </c>
      <c r="AL34" s="517">
        <v>21</v>
      </c>
      <c r="AM34" s="517">
        <v>12</v>
      </c>
      <c r="AN34" s="517">
        <v>9</v>
      </c>
    </row>
    <row r="35" spans="1:40" x14ac:dyDescent="0.2">
      <c r="A35" s="54" t="s">
        <v>74</v>
      </c>
      <c r="B35" s="524">
        <f t="shared" si="1"/>
        <v>360</v>
      </c>
      <c r="C35" s="524">
        <f t="shared" si="2"/>
        <v>219</v>
      </c>
      <c r="D35" s="524">
        <f t="shared" si="3"/>
        <v>141</v>
      </c>
      <c r="F35" s="517">
        <v>57</v>
      </c>
      <c r="G35" s="517">
        <v>33</v>
      </c>
      <c r="H35" s="517">
        <v>24</v>
      </c>
      <c r="J35" s="517">
        <v>30</v>
      </c>
      <c r="K35" s="517">
        <v>19</v>
      </c>
      <c r="L35" s="517">
        <v>11</v>
      </c>
      <c r="N35" s="517">
        <v>3</v>
      </c>
      <c r="O35" s="517">
        <v>2</v>
      </c>
      <c r="P35" s="517">
        <v>1</v>
      </c>
      <c r="R35" s="517">
        <v>3</v>
      </c>
      <c r="S35" s="517">
        <v>2</v>
      </c>
      <c r="T35" s="517">
        <v>1</v>
      </c>
      <c r="V35" s="517">
        <v>1</v>
      </c>
      <c r="W35" s="517">
        <v>0</v>
      </c>
      <c r="X35" s="517">
        <v>1</v>
      </c>
      <c r="Z35" s="517">
        <v>29</v>
      </c>
      <c r="AA35" s="517">
        <v>19</v>
      </c>
      <c r="AB35" s="517">
        <v>10</v>
      </c>
      <c r="AD35" s="517">
        <v>29</v>
      </c>
      <c r="AE35" s="517">
        <v>15</v>
      </c>
      <c r="AF35" s="517">
        <v>14</v>
      </c>
      <c r="AH35" s="517">
        <v>96</v>
      </c>
      <c r="AI35" s="517">
        <v>59</v>
      </c>
      <c r="AJ35" s="517">
        <v>37</v>
      </c>
      <c r="AL35" s="517">
        <v>112</v>
      </c>
      <c r="AM35" s="517">
        <v>70</v>
      </c>
      <c r="AN35" s="517">
        <v>42</v>
      </c>
    </row>
    <row r="36" spans="1:40" x14ac:dyDescent="0.2">
      <c r="A36" s="54" t="s">
        <v>75</v>
      </c>
      <c r="B36" s="524">
        <f t="shared" si="1"/>
        <v>465</v>
      </c>
      <c r="C36" s="524">
        <f t="shared" si="2"/>
        <v>285</v>
      </c>
      <c r="D36" s="524">
        <f t="shared" si="3"/>
        <v>180</v>
      </c>
      <c r="F36" s="517">
        <v>59</v>
      </c>
      <c r="G36" s="517">
        <v>34</v>
      </c>
      <c r="H36" s="517">
        <v>25</v>
      </c>
      <c r="J36" s="517">
        <v>58</v>
      </c>
      <c r="K36" s="517">
        <v>40</v>
      </c>
      <c r="L36" s="517">
        <v>18</v>
      </c>
      <c r="N36" s="517">
        <v>0</v>
      </c>
      <c r="O36" s="517">
        <v>0</v>
      </c>
      <c r="P36" s="517">
        <v>0</v>
      </c>
      <c r="R36" s="517">
        <v>25</v>
      </c>
      <c r="S36" s="517">
        <v>11</v>
      </c>
      <c r="T36" s="517">
        <v>14</v>
      </c>
      <c r="V36" s="517">
        <v>0</v>
      </c>
      <c r="W36" s="517">
        <v>0</v>
      </c>
      <c r="X36" s="517">
        <v>0</v>
      </c>
      <c r="Z36" s="517">
        <v>24</v>
      </c>
      <c r="AA36" s="517">
        <v>16</v>
      </c>
      <c r="AB36" s="517">
        <v>8</v>
      </c>
      <c r="AD36" s="517">
        <v>37</v>
      </c>
      <c r="AE36" s="517">
        <v>21</v>
      </c>
      <c r="AF36" s="517">
        <v>16</v>
      </c>
      <c r="AH36" s="517">
        <v>134</v>
      </c>
      <c r="AI36" s="517">
        <v>84</v>
      </c>
      <c r="AJ36" s="517">
        <v>50</v>
      </c>
      <c r="AL36" s="517">
        <v>128</v>
      </c>
      <c r="AM36" s="517">
        <v>79</v>
      </c>
      <c r="AN36" s="517">
        <v>49</v>
      </c>
    </row>
    <row r="37" spans="1:40" ht="13.5" thickBot="1" x14ac:dyDescent="0.25">
      <c r="A37" s="58" t="s">
        <v>76</v>
      </c>
      <c r="B37" s="520">
        <f t="shared" si="1"/>
        <v>84</v>
      </c>
      <c r="C37" s="520">
        <f t="shared" si="2"/>
        <v>55</v>
      </c>
      <c r="D37" s="520">
        <f t="shared" si="3"/>
        <v>29</v>
      </c>
      <c r="E37" s="520"/>
      <c r="F37" s="520">
        <v>3</v>
      </c>
      <c r="G37" s="520">
        <v>1</v>
      </c>
      <c r="H37" s="520">
        <v>2</v>
      </c>
      <c r="I37" s="520"/>
      <c r="J37" s="520">
        <v>14</v>
      </c>
      <c r="K37" s="520">
        <v>9</v>
      </c>
      <c r="L37" s="520">
        <v>5</v>
      </c>
      <c r="M37" s="520"/>
      <c r="N37" s="520">
        <v>2</v>
      </c>
      <c r="O37" s="520">
        <v>2</v>
      </c>
      <c r="P37" s="520">
        <v>0</v>
      </c>
      <c r="Q37" s="520"/>
      <c r="R37" s="520">
        <v>0</v>
      </c>
      <c r="S37" s="520">
        <v>0</v>
      </c>
      <c r="T37" s="520">
        <v>0</v>
      </c>
      <c r="U37" s="520"/>
      <c r="V37" s="520">
        <v>0</v>
      </c>
      <c r="W37" s="520">
        <v>0</v>
      </c>
      <c r="X37" s="520">
        <v>0</v>
      </c>
      <c r="Y37" s="520"/>
      <c r="Z37" s="520">
        <v>0</v>
      </c>
      <c r="AA37" s="520">
        <v>0</v>
      </c>
      <c r="AB37" s="520">
        <v>0</v>
      </c>
      <c r="AC37" s="520"/>
      <c r="AD37" s="520">
        <v>0</v>
      </c>
      <c r="AE37" s="520">
        <v>0</v>
      </c>
      <c r="AF37" s="520">
        <v>0</v>
      </c>
      <c r="AG37" s="520"/>
      <c r="AH37" s="520">
        <v>34</v>
      </c>
      <c r="AI37" s="520">
        <v>24</v>
      </c>
      <c r="AJ37" s="520">
        <v>10</v>
      </c>
      <c r="AK37" s="520"/>
      <c r="AL37" s="520">
        <v>31</v>
      </c>
      <c r="AM37" s="520">
        <v>19</v>
      </c>
      <c r="AN37" s="520">
        <v>12</v>
      </c>
    </row>
    <row r="38" spans="1:40" s="371" customFormat="1" ht="15" customHeight="1" x14ac:dyDescent="0.2">
      <c r="A38" s="373" t="s">
        <v>359</v>
      </c>
      <c r="B38" s="542"/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2"/>
      <c r="AE38" s="542"/>
      <c r="AF38" s="542"/>
      <c r="AG38" s="542"/>
      <c r="AH38" s="542"/>
      <c r="AI38" s="542"/>
      <c r="AJ38" s="542"/>
      <c r="AK38" s="542"/>
      <c r="AL38" s="542"/>
      <c r="AM38" s="542"/>
      <c r="AN38" s="542"/>
    </row>
    <row r="39" spans="1:40" s="371" customFormat="1" ht="15" customHeight="1" x14ac:dyDescent="0.2">
      <c r="A39" s="35" t="s">
        <v>24</v>
      </c>
      <c r="B39" s="542"/>
      <c r="C39" s="542"/>
      <c r="D39" s="542"/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2"/>
      <c r="AI39" s="542"/>
      <c r="AJ39" s="542"/>
      <c r="AK39" s="542"/>
      <c r="AL39" s="542"/>
      <c r="AM39" s="542"/>
      <c r="AN39" s="542"/>
    </row>
  </sheetData>
  <mergeCells count="22">
    <mergeCell ref="AL6:AN6"/>
    <mergeCell ref="R6:T6"/>
    <mergeCell ref="V6:X6"/>
    <mergeCell ref="Z6:AB6"/>
    <mergeCell ref="AD6:AF6"/>
    <mergeCell ref="AH6:AJ6"/>
    <mergeCell ref="AK6:AK7"/>
    <mergeCell ref="A6:A7"/>
    <mergeCell ref="B6:D6"/>
    <mergeCell ref="F6:H6"/>
    <mergeCell ref="J6:L6"/>
    <mergeCell ref="N6:P6"/>
    <mergeCell ref="A4:AN4"/>
    <mergeCell ref="A1:AN1"/>
    <mergeCell ref="A2:AN2"/>
    <mergeCell ref="A3:AN3"/>
    <mergeCell ref="A5:AN5"/>
    <mergeCell ref="Q6:Q7"/>
    <mergeCell ref="U6:U7"/>
    <mergeCell ref="Y6:Y7"/>
    <mergeCell ref="AC6:AC7"/>
    <mergeCell ref="AG6:AG7"/>
  </mergeCells>
  <conditionalFormatting sqref="R10:T10">
    <cfRule type="cellIs" dxfId="360" priority="53" operator="equal">
      <formula>0</formula>
    </cfRule>
  </conditionalFormatting>
  <conditionalFormatting sqref="Z10:AB10">
    <cfRule type="cellIs" dxfId="359" priority="44" operator="equal">
      <formula>0</formula>
    </cfRule>
  </conditionalFormatting>
  <conditionalFormatting sqref="AH10:AJ10">
    <cfRule type="cellIs" dxfId="358" priority="35" operator="equal">
      <formula>0</formula>
    </cfRule>
  </conditionalFormatting>
  <conditionalFormatting sqref="B9:D9">
    <cfRule type="cellIs" dxfId="357" priority="12" operator="equal">
      <formula>0</formula>
    </cfRule>
  </conditionalFormatting>
  <conditionalFormatting sqref="B11:D37">
    <cfRule type="cellIs" dxfId="356" priority="11" operator="equal">
      <formula>0</formula>
    </cfRule>
  </conditionalFormatting>
  <conditionalFormatting sqref="F9:H9">
    <cfRule type="cellIs" dxfId="355" priority="10" operator="equal">
      <formula>0</formula>
    </cfRule>
  </conditionalFormatting>
  <conditionalFormatting sqref="J9:L9">
    <cfRule type="cellIs" dxfId="354" priority="9" operator="equal">
      <formula>0</formula>
    </cfRule>
  </conditionalFormatting>
  <conditionalFormatting sqref="N9:P9">
    <cfRule type="cellIs" dxfId="353" priority="8" operator="equal">
      <formula>0</formula>
    </cfRule>
  </conditionalFormatting>
  <conditionalFormatting sqref="R9:T9">
    <cfRule type="cellIs" dxfId="352" priority="7" operator="equal">
      <formula>0</formula>
    </cfRule>
  </conditionalFormatting>
  <conditionalFormatting sqref="V9:X9">
    <cfRule type="cellIs" dxfId="351" priority="6" operator="equal">
      <formula>0</formula>
    </cfRule>
  </conditionalFormatting>
  <conditionalFormatting sqref="Z9:AB9">
    <cfRule type="cellIs" dxfId="350" priority="5" operator="equal">
      <formula>0</formula>
    </cfRule>
  </conditionalFormatting>
  <conditionalFormatting sqref="AD9:AF9">
    <cfRule type="cellIs" dxfId="349" priority="4" operator="equal">
      <formula>0</formula>
    </cfRule>
  </conditionalFormatting>
  <conditionalFormatting sqref="AH9:AJ9">
    <cfRule type="cellIs" dxfId="348" priority="3" operator="equal">
      <formula>0</formula>
    </cfRule>
  </conditionalFormatting>
  <conditionalFormatting sqref="AL9:AN9">
    <cfRule type="cellIs" dxfId="347" priority="2" operator="equal">
      <formula>0</formula>
    </cfRule>
  </conditionalFormatting>
  <conditionalFormatting sqref="F11:AN37">
    <cfRule type="cellIs" dxfId="346" priority="1" operator="equal">
      <formula>0</formula>
    </cfRule>
  </conditionalFormatting>
  <hyperlinks>
    <hyperlink ref="AO2" location="Contenido!A1" display="Contenido"/>
  </hyperlinks>
  <printOptions horizontalCentered="1"/>
  <pageMargins left="0.59055118110236227" right="0.39370078740157483" top="0.59055118110236227" bottom="0.19685039370078741" header="0" footer="0"/>
  <pageSetup scale="74" fitToHeight="0" orientation="landscape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30"/>
  <sheetViews>
    <sheetView showGridLines="0" zoomScaleNormal="100" zoomScaleSheetLayoutView="100" workbookViewId="0">
      <selection activeCell="G13" sqref="G13"/>
    </sheetView>
  </sheetViews>
  <sheetFormatPr baseColWidth="10" defaultColWidth="9" defaultRowHeight="12.75" x14ac:dyDescent="0.2"/>
  <cols>
    <col min="1" max="1" width="33.125" style="248" customWidth="1"/>
    <col min="2" max="2" width="5.375" style="601" bestFit="1" customWidth="1"/>
    <col min="3" max="4" width="5.125" style="601" customWidth="1"/>
    <col min="5" max="5" width="1.125" style="601" customWidth="1"/>
    <col min="6" max="8" width="5.125" style="601" customWidth="1"/>
    <col min="9" max="9" width="1.125" style="601" customWidth="1"/>
    <col min="10" max="12" width="5.125" style="601" customWidth="1"/>
    <col min="13" max="13" width="1.125" style="601" customWidth="1"/>
    <col min="14" max="16" width="5.125" style="601" customWidth="1"/>
    <col min="17" max="17" width="1.125" style="601" customWidth="1"/>
    <col min="18" max="20" width="5.125" style="601" customWidth="1"/>
    <col min="21" max="40" width="11" style="601" customWidth="1"/>
    <col min="41" max="221" width="11" style="248" customWidth="1"/>
    <col min="222" max="16384" width="9" style="248"/>
  </cols>
  <sheetData>
    <row r="1" spans="1:40" s="134" customFormat="1" ht="15" customHeight="1" x14ac:dyDescent="0.25">
      <c r="A1" s="815" t="s">
        <v>894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</row>
    <row r="2" spans="1:40" s="134" customFormat="1" ht="15" customHeight="1" x14ac:dyDescent="0.25">
      <c r="A2" s="797" t="s">
        <v>350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484" t="s">
        <v>612</v>
      </c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</row>
    <row r="3" spans="1:40" s="134" customFormat="1" ht="15" x14ac:dyDescent="0.25">
      <c r="A3" s="797" t="s">
        <v>404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</row>
    <row r="4" spans="1:40" ht="15" x14ac:dyDescent="0.25">
      <c r="A4" s="824" t="s">
        <v>206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</row>
    <row r="5" spans="1:40" s="134" customFormat="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527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</row>
    <row r="6" spans="1:40" s="631" customFormat="1" ht="26.25" customHeight="1" x14ac:dyDescent="0.25">
      <c r="A6" s="800" t="s">
        <v>405</v>
      </c>
      <c r="B6" s="795" t="s">
        <v>0</v>
      </c>
      <c r="C6" s="795"/>
      <c r="D6" s="795"/>
      <c r="E6" s="511"/>
      <c r="F6" s="823" t="s">
        <v>385</v>
      </c>
      <c r="G6" s="823"/>
      <c r="H6" s="823"/>
      <c r="I6" s="511"/>
      <c r="J6" s="823" t="s">
        <v>6</v>
      </c>
      <c r="K6" s="823"/>
      <c r="L6" s="823"/>
      <c r="M6" s="511"/>
      <c r="N6" s="823" t="s">
        <v>356</v>
      </c>
      <c r="O6" s="823"/>
      <c r="P6" s="823"/>
      <c r="Q6" s="511"/>
      <c r="R6" s="823" t="s">
        <v>358</v>
      </c>
      <c r="S6" s="823"/>
      <c r="T6" s="823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</row>
    <row r="7" spans="1:40" s="631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4"/>
      <c r="J7" s="513" t="s">
        <v>0</v>
      </c>
      <c r="K7" s="513" t="s">
        <v>15</v>
      </c>
      <c r="L7" s="513" t="s">
        <v>16</v>
      </c>
      <c r="M7" s="514"/>
      <c r="N7" s="513" t="s">
        <v>0</v>
      </c>
      <c r="O7" s="513" t="s">
        <v>15</v>
      </c>
      <c r="P7" s="513" t="s">
        <v>16</v>
      </c>
      <c r="Q7" s="514"/>
      <c r="R7" s="513" t="s">
        <v>0</v>
      </c>
      <c r="S7" s="513" t="s">
        <v>15</v>
      </c>
      <c r="T7" s="513" t="s">
        <v>16</v>
      </c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</row>
    <row r="8" spans="1:40" x14ac:dyDescent="0.2">
      <c r="A8" s="250"/>
      <c r="B8" s="623"/>
      <c r="C8" s="623"/>
      <c r="D8" s="623"/>
      <c r="E8" s="611"/>
      <c r="F8" s="623"/>
      <c r="G8" s="623"/>
      <c r="H8" s="623"/>
      <c r="I8" s="611"/>
      <c r="J8" s="623"/>
      <c r="K8" s="623"/>
      <c r="L8" s="623"/>
      <c r="M8" s="611"/>
      <c r="N8" s="623"/>
      <c r="O8" s="623"/>
      <c r="P8" s="623"/>
      <c r="Q8" s="611"/>
      <c r="R8" s="623"/>
      <c r="S8" s="623"/>
      <c r="T8" s="623"/>
    </row>
    <row r="9" spans="1:40" s="639" customFormat="1" ht="15.75" customHeight="1" x14ac:dyDescent="0.2">
      <c r="A9" s="173" t="s">
        <v>0</v>
      </c>
      <c r="B9" s="636">
        <v>14772</v>
      </c>
      <c r="C9" s="636">
        <v>9214</v>
      </c>
      <c r="D9" s="636">
        <v>5558</v>
      </c>
      <c r="E9" s="637"/>
      <c r="F9" s="636">
        <v>3327</v>
      </c>
      <c r="G9" s="636">
        <v>2084</v>
      </c>
      <c r="H9" s="636">
        <v>1243</v>
      </c>
      <c r="I9" s="637"/>
      <c r="J9" s="636">
        <v>2313</v>
      </c>
      <c r="K9" s="636">
        <v>1456</v>
      </c>
      <c r="L9" s="636">
        <v>857</v>
      </c>
      <c r="M9" s="637"/>
      <c r="N9" s="636">
        <v>4736</v>
      </c>
      <c r="O9" s="636">
        <v>3004</v>
      </c>
      <c r="P9" s="636">
        <v>1732</v>
      </c>
      <c r="Q9" s="637"/>
      <c r="R9" s="636">
        <v>4396</v>
      </c>
      <c r="S9" s="636">
        <v>2670</v>
      </c>
      <c r="T9" s="636">
        <v>1726</v>
      </c>
      <c r="U9" s="638"/>
      <c r="V9" s="638"/>
      <c r="W9" s="638"/>
      <c r="X9" s="638"/>
      <c r="Y9" s="638"/>
      <c r="Z9" s="638"/>
      <c r="AA9" s="638"/>
      <c r="AB9" s="638"/>
      <c r="AC9" s="638"/>
      <c r="AD9" s="638"/>
      <c r="AE9" s="638"/>
      <c r="AF9" s="638"/>
      <c r="AG9" s="638"/>
      <c r="AH9" s="638"/>
      <c r="AI9" s="638"/>
      <c r="AJ9" s="638"/>
      <c r="AK9" s="638"/>
      <c r="AL9" s="638"/>
      <c r="AM9" s="638"/>
      <c r="AN9" s="638"/>
    </row>
    <row r="10" spans="1:40" x14ac:dyDescent="0.2">
      <c r="A10" s="249"/>
      <c r="B10" s="614">
        <f>+B11+B12+B13+B14+B15+B16+B17+B21+B25+B26+B27</f>
        <v>14772</v>
      </c>
      <c r="C10" s="614">
        <f t="shared" ref="C10" si="0">+C11+C12+C13+C14+C15+C16+C17+C21+C25+C26+C27</f>
        <v>9214</v>
      </c>
      <c r="D10" s="614">
        <f t="shared" ref="D10" si="1">+D11+D12+D13+D14+D15+D16+D17+D21+D25+D26+D27</f>
        <v>5558</v>
      </c>
      <c r="E10" s="613"/>
      <c r="F10" s="614"/>
      <c r="G10" s="614"/>
      <c r="H10" s="614"/>
      <c r="I10" s="615"/>
      <c r="J10" s="614"/>
      <c r="K10" s="614"/>
      <c r="L10" s="614"/>
      <c r="M10" s="615"/>
      <c r="N10" s="614"/>
      <c r="O10" s="614"/>
      <c r="P10" s="614"/>
      <c r="Q10" s="615"/>
      <c r="R10" s="614"/>
      <c r="S10" s="614"/>
      <c r="T10" s="614"/>
    </row>
    <row r="11" spans="1:40" ht="15.75" customHeight="1" x14ac:dyDescent="0.2">
      <c r="A11" s="253" t="s">
        <v>369</v>
      </c>
      <c r="B11" s="612">
        <f>+C11+D11</f>
        <v>532</v>
      </c>
      <c r="C11" s="612">
        <f>+G11+K11+O11+S11</f>
        <v>290</v>
      </c>
      <c r="D11" s="612">
        <f>+H11+L11+P11+T11</f>
        <v>242</v>
      </c>
      <c r="E11" s="615"/>
      <c r="F11" s="612">
        <v>260</v>
      </c>
      <c r="G11" s="612">
        <v>148</v>
      </c>
      <c r="H11" s="612">
        <v>112</v>
      </c>
      <c r="I11" s="615"/>
      <c r="J11" s="612">
        <v>96</v>
      </c>
      <c r="K11" s="612">
        <v>59</v>
      </c>
      <c r="L11" s="612">
        <v>37</v>
      </c>
      <c r="M11" s="615"/>
      <c r="N11" s="612">
        <v>93</v>
      </c>
      <c r="O11" s="612">
        <v>44</v>
      </c>
      <c r="P11" s="612">
        <v>49</v>
      </c>
      <c r="Q11" s="615"/>
      <c r="R11" s="612">
        <v>83</v>
      </c>
      <c r="S11" s="612">
        <v>39</v>
      </c>
      <c r="T11" s="612">
        <v>44</v>
      </c>
    </row>
    <row r="12" spans="1:40" ht="15.75" customHeight="1" x14ac:dyDescent="0.2">
      <c r="A12" s="253" t="s">
        <v>370</v>
      </c>
      <c r="B12" s="612">
        <f t="shared" ref="B12:B27" si="2">+C12+D12</f>
        <v>1352</v>
      </c>
      <c r="C12" s="612">
        <f t="shared" ref="C12:D27" si="3">+G12+K12+O12+S12</f>
        <v>761</v>
      </c>
      <c r="D12" s="612">
        <f t="shared" si="3"/>
        <v>591</v>
      </c>
      <c r="E12" s="615"/>
      <c r="F12" s="612">
        <v>535</v>
      </c>
      <c r="G12" s="612">
        <v>316</v>
      </c>
      <c r="H12" s="612">
        <v>219</v>
      </c>
      <c r="I12" s="615"/>
      <c r="J12" s="612">
        <v>399</v>
      </c>
      <c r="K12" s="612">
        <v>209</v>
      </c>
      <c r="L12" s="612">
        <v>190</v>
      </c>
      <c r="M12" s="615"/>
      <c r="N12" s="612">
        <v>188</v>
      </c>
      <c r="O12" s="612">
        <v>109</v>
      </c>
      <c r="P12" s="612">
        <v>79</v>
      </c>
      <c r="Q12" s="615"/>
      <c r="R12" s="612">
        <v>230</v>
      </c>
      <c r="S12" s="612">
        <v>127</v>
      </c>
      <c r="T12" s="612">
        <v>103</v>
      </c>
    </row>
    <row r="13" spans="1:40" ht="15.75" customHeight="1" x14ac:dyDescent="0.2">
      <c r="A13" s="253" t="s">
        <v>371</v>
      </c>
      <c r="B13" s="612">
        <f t="shared" si="2"/>
        <v>31</v>
      </c>
      <c r="C13" s="612">
        <f t="shared" si="3"/>
        <v>21</v>
      </c>
      <c r="D13" s="612">
        <f t="shared" si="3"/>
        <v>10</v>
      </c>
      <c r="E13" s="615"/>
      <c r="F13" s="612">
        <v>5</v>
      </c>
      <c r="G13" s="612">
        <v>3</v>
      </c>
      <c r="H13" s="612">
        <v>2</v>
      </c>
      <c r="I13" s="615"/>
      <c r="J13" s="612">
        <v>6</v>
      </c>
      <c r="K13" s="612">
        <v>5</v>
      </c>
      <c r="L13" s="612">
        <v>1</v>
      </c>
      <c r="M13" s="615"/>
      <c r="N13" s="612">
        <v>11</v>
      </c>
      <c r="O13" s="612">
        <v>8</v>
      </c>
      <c r="P13" s="612">
        <v>3</v>
      </c>
      <c r="Q13" s="615"/>
      <c r="R13" s="612">
        <v>9</v>
      </c>
      <c r="S13" s="612">
        <v>5</v>
      </c>
      <c r="T13" s="612">
        <v>4</v>
      </c>
    </row>
    <row r="14" spans="1:40" ht="15.75" customHeight="1" x14ac:dyDescent="0.2">
      <c r="A14" s="253" t="s">
        <v>372</v>
      </c>
      <c r="B14" s="612">
        <f t="shared" si="2"/>
        <v>227</v>
      </c>
      <c r="C14" s="612">
        <f t="shared" si="3"/>
        <v>128</v>
      </c>
      <c r="D14" s="612">
        <f t="shared" si="3"/>
        <v>99</v>
      </c>
      <c r="E14" s="615"/>
      <c r="F14" s="612">
        <v>47</v>
      </c>
      <c r="G14" s="612">
        <v>20</v>
      </c>
      <c r="H14" s="612">
        <v>27</v>
      </c>
      <c r="I14" s="615"/>
      <c r="J14" s="612">
        <v>28</v>
      </c>
      <c r="K14" s="612">
        <v>18</v>
      </c>
      <c r="L14" s="612">
        <v>10</v>
      </c>
      <c r="M14" s="615"/>
      <c r="N14" s="612">
        <v>63</v>
      </c>
      <c r="O14" s="612">
        <v>37</v>
      </c>
      <c r="P14" s="612">
        <v>26</v>
      </c>
      <c r="Q14" s="615"/>
      <c r="R14" s="612">
        <v>89</v>
      </c>
      <c r="S14" s="612">
        <v>53</v>
      </c>
      <c r="T14" s="612">
        <v>36</v>
      </c>
    </row>
    <row r="15" spans="1:40" ht="15.75" customHeight="1" x14ac:dyDescent="0.2">
      <c r="A15" s="253" t="s">
        <v>373</v>
      </c>
      <c r="B15" s="612">
        <f t="shared" si="2"/>
        <v>7963</v>
      </c>
      <c r="C15" s="612">
        <f t="shared" si="3"/>
        <v>4885</v>
      </c>
      <c r="D15" s="612">
        <f t="shared" si="3"/>
        <v>3078</v>
      </c>
      <c r="E15" s="615"/>
      <c r="F15" s="612">
        <v>325</v>
      </c>
      <c r="G15" s="612">
        <v>186</v>
      </c>
      <c r="H15" s="612">
        <v>139</v>
      </c>
      <c r="I15" s="615"/>
      <c r="J15" s="612">
        <v>726</v>
      </c>
      <c r="K15" s="612">
        <v>429</v>
      </c>
      <c r="L15" s="612">
        <v>297</v>
      </c>
      <c r="M15" s="615"/>
      <c r="N15" s="612">
        <v>3622</v>
      </c>
      <c r="O15" s="612">
        <v>2289</v>
      </c>
      <c r="P15" s="612">
        <v>1333</v>
      </c>
      <c r="Q15" s="615"/>
      <c r="R15" s="612">
        <v>3290</v>
      </c>
      <c r="S15" s="612">
        <v>1981</v>
      </c>
      <c r="T15" s="612">
        <v>1309</v>
      </c>
    </row>
    <row r="16" spans="1:40" ht="15.75" customHeight="1" x14ac:dyDescent="0.2">
      <c r="A16" s="253" t="s">
        <v>374</v>
      </c>
      <c r="B16" s="612">
        <f t="shared" si="2"/>
        <v>1049</v>
      </c>
      <c r="C16" s="612">
        <f t="shared" si="3"/>
        <v>588</v>
      </c>
      <c r="D16" s="612">
        <f t="shared" si="3"/>
        <v>461</v>
      </c>
      <c r="E16" s="615"/>
      <c r="F16" s="612">
        <v>369</v>
      </c>
      <c r="G16" s="612">
        <v>204</v>
      </c>
      <c r="H16" s="612">
        <v>165</v>
      </c>
      <c r="I16" s="615"/>
      <c r="J16" s="612">
        <v>266</v>
      </c>
      <c r="K16" s="612">
        <v>142</v>
      </c>
      <c r="L16" s="612">
        <v>124</v>
      </c>
      <c r="M16" s="615"/>
      <c r="N16" s="612">
        <v>209</v>
      </c>
      <c r="O16" s="612">
        <v>126</v>
      </c>
      <c r="P16" s="612">
        <v>83</v>
      </c>
      <c r="Q16" s="615"/>
      <c r="R16" s="612">
        <v>205</v>
      </c>
      <c r="S16" s="612">
        <v>116</v>
      </c>
      <c r="T16" s="612">
        <v>89</v>
      </c>
    </row>
    <row r="17" spans="1:40" ht="15.75" customHeight="1" x14ac:dyDescent="0.2">
      <c r="A17" s="253" t="s">
        <v>375</v>
      </c>
      <c r="B17" s="612">
        <f t="shared" si="2"/>
        <v>246</v>
      </c>
      <c r="C17" s="612">
        <f t="shared" si="3"/>
        <v>141</v>
      </c>
      <c r="D17" s="612">
        <f t="shared" si="3"/>
        <v>105</v>
      </c>
      <c r="E17" s="615"/>
      <c r="F17" s="612">
        <v>55</v>
      </c>
      <c r="G17" s="612">
        <v>29</v>
      </c>
      <c r="H17" s="612">
        <v>26</v>
      </c>
      <c r="I17" s="615"/>
      <c r="J17" s="612">
        <v>71</v>
      </c>
      <c r="K17" s="612">
        <v>41</v>
      </c>
      <c r="L17" s="612">
        <v>30</v>
      </c>
      <c r="M17" s="615"/>
      <c r="N17" s="612">
        <v>53</v>
      </c>
      <c r="O17" s="612">
        <v>25</v>
      </c>
      <c r="P17" s="612">
        <v>28</v>
      </c>
      <c r="Q17" s="615"/>
      <c r="R17" s="612">
        <v>67</v>
      </c>
      <c r="S17" s="612">
        <v>46</v>
      </c>
      <c r="T17" s="612">
        <v>21</v>
      </c>
    </row>
    <row r="18" spans="1:40" ht="15.75" customHeight="1" x14ac:dyDescent="0.2">
      <c r="A18" s="255" t="s">
        <v>376</v>
      </c>
      <c r="B18" s="612">
        <f t="shared" si="2"/>
        <v>138</v>
      </c>
      <c r="C18" s="612">
        <f t="shared" si="3"/>
        <v>85</v>
      </c>
      <c r="D18" s="612">
        <f t="shared" si="3"/>
        <v>53</v>
      </c>
      <c r="E18" s="615"/>
      <c r="F18" s="612">
        <v>36</v>
      </c>
      <c r="G18" s="612">
        <v>22</v>
      </c>
      <c r="H18" s="612">
        <v>14</v>
      </c>
      <c r="I18" s="615"/>
      <c r="J18" s="612">
        <v>49</v>
      </c>
      <c r="K18" s="612">
        <v>30</v>
      </c>
      <c r="L18" s="612">
        <v>19</v>
      </c>
      <c r="M18" s="615"/>
      <c r="N18" s="612">
        <v>27</v>
      </c>
      <c r="O18" s="612">
        <v>15</v>
      </c>
      <c r="P18" s="612">
        <v>12</v>
      </c>
      <c r="Q18" s="615"/>
      <c r="R18" s="612">
        <v>26</v>
      </c>
      <c r="S18" s="612">
        <v>18</v>
      </c>
      <c r="T18" s="612">
        <v>8</v>
      </c>
    </row>
    <row r="19" spans="1:40" ht="15.75" customHeight="1" x14ac:dyDescent="0.2">
      <c r="A19" s="255" t="s">
        <v>377</v>
      </c>
      <c r="B19" s="612">
        <f t="shared" si="2"/>
        <v>43</v>
      </c>
      <c r="C19" s="612">
        <f t="shared" si="3"/>
        <v>18</v>
      </c>
      <c r="D19" s="612">
        <f t="shared" si="3"/>
        <v>25</v>
      </c>
      <c r="E19" s="615"/>
      <c r="F19" s="612">
        <v>16</v>
      </c>
      <c r="G19" s="612">
        <v>5</v>
      </c>
      <c r="H19" s="624">
        <v>11</v>
      </c>
      <c r="I19" s="615"/>
      <c r="J19" s="612">
        <v>13</v>
      </c>
      <c r="K19" s="612">
        <v>7</v>
      </c>
      <c r="L19" s="612">
        <v>6</v>
      </c>
      <c r="M19" s="615"/>
      <c r="N19" s="612">
        <v>8</v>
      </c>
      <c r="O19" s="612">
        <v>2</v>
      </c>
      <c r="P19" s="612">
        <v>6</v>
      </c>
      <c r="Q19" s="615"/>
      <c r="R19" s="612">
        <v>6</v>
      </c>
      <c r="S19" s="612">
        <v>4</v>
      </c>
      <c r="T19" s="612">
        <v>2</v>
      </c>
    </row>
    <row r="20" spans="1:40" ht="15.75" customHeight="1" x14ac:dyDescent="0.2">
      <c r="A20" s="255" t="s">
        <v>390</v>
      </c>
      <c r="B20" s="612">
        <f t="shared" si="2"/>
        <v>65</v>
      </c>
      <c r="C20" s="612">
        <f t="shared" si="3"/>
        <v>38</v>
      </c>
      <c r="D20" s="612">
        <f t="shared" si="3"/>
        <v>27</v>
      </c>
      <c r="E20" s="615"/>
      <c r="F20" s="612">
        <v>3</v>
      </c>
      <c r="G20" s="612">
        <v>2</v>
      </c>
      <c r="H20" s="612">
        <v>1</v>
      </c>
      <c r="I20" s="615"/>
      <c r="J20" s="612">
        <v>9</v>
      </c>
      <c r="K20" s="612">
        <v>4</v>
      </c>
      <c r="L20" s="612">
        <v>5</v>
      </c>
      <c r="M20" s="615"/>
      <c r="N20" s="612">
        <v>18</v>
      </c>
      <c r="O20" s="612">
        <v>8</v>
      </c>
      <c r="P20" s="612">
        <v>10</v>
      </c>
      <c r="Q20" s="615"/>
      <c r="R20" s="612">
        <v>35</v>
      </c>
      <c r="S20" s="612">
        <v>24</v>
      </c>
      <c r="T20" s="612">
        <v>11</v>
      </c>
    </row>
    <row r="21" spans="1:40" ht="15.75" customHeight="1" x14ac:dyDescent="0.2">
      <c r="A21" s="253" t="s">
        <v>378</v>
      </c>
      <c r="B21" s="612">
        <f t="shared" si="2"/>
        <v>38</v>
      </c>
      <c r="C21" s="612">
        <f t="shared" si="3"/>
        <v>19</v>
      </c>
      <c r="D21" s="612">
        <f t="shared" si="3"/>
        <v>19</v>
      </c>
      <c r="E21" s="615"/>
      <c r="F21" s="612">
        <v>9</v>
      </c>
      <c r="G21" s="612">
        <v>0</v>
      </c>
      <c r="H21" s="612">
        <v>9</v>
      </c>
      <c r="I21" s="615"/>
      <c r="J21" s="612">
        <v>7</v>
      </c>
      <c r="K21" s="612">
        <v>6</v>
      </c>
      <c r="L21" s="612">
        <v>1</v>
      </c>
      <c r="M21" s="615"/>
      <c r="N21" s="612">
        <v>14</v>
      </c>
      <c r="O21" s="612">
        <v>7</v>
      </c>
      <c r="P21" s="612">
        <v>7</v>
      </c>
      <c r="Q21" s="615"/>
      <c r="R21" s="612">
        <v>8</v>
      </c>
      <c r="S21" s="612">
        <v>6</v>
      </c>
      <c r="T21" s="612">
        <v>2</v>
      </c>
    </row>
    <row r="22" spans="1:40" ht="15.75" customHeight="1" x14ac:dyDescent="0.2">
      <c r="A22" s="255" t="s">
        <v>376</v>
      </c>
      <c r="B22" s="612">
        <f t="shared" si="2"/>
        <v>13</v>
      </c>
      <c r="C22" s="612">
        <f t="shared" si="3"/>
        <v>7</v>
      </c>
      <c r="D22" s="612">
        <f t="shared" si="3"/>
        <v>6</v>
      </c>
      <c r="E22" s="615"/>
      <c r="F22" s="612">
        <v>4</v>
      </c>
      <c r="G22" s="612">
        <v>0</v>
      </c>
      <c r="H22" s="612">
        <v>4</v>
      </c>
      <c r="I22" s="615"/>
      <c r="J22" s="612">
        <v>3</v>
      </c>
      <c r="K22" s="612">
        <v>2</v>
      </c>
      <c r="L22" s="612">
        <v>1</v>
      </c>
      <c r="M22" s="615"/>
      <c r="N22" s="612">
        <v>3</v>
      </c>
      <c r="O22" s="612">
        <v>2</v>
      </c>
      <c r="P22" s="612">
        <v>1</v>
      </c>
      <c r="Q22" s="615"/>
      <c r="R22" s="612">
        <v>3</v>
      </c>
      <c r="S22" s="612">
        <v>3</v>
      </c>
      <c r="T22" s="612">
        <v>0</v>
      </c>
    </row>
    <row r="23" spans="1:40" ht="15.75" customHeight="1" x14ac:dyDescent="0.2">
      <c r="A23" s="255" t="s">
        <v>377</v>
      </c>
      <c r="B23" s="612">
        <f t="shared" si="2"/>
        <v>3</v>
      </c>
      <c r="C23" s="612">
        <f t="shared" si="3"/>
        <v>1</v>
      </c>
      <c r="D23" s="612">
        <f t="shared" si="3"/>
        <v>2</v>
      </c>
      <c r="E23" s="615"/>
      <c r="F23" s="612">
        <v>0</v>
      </c>
      <c r="G23" s="612">
        <v>0</v>
      </c>
      <c r="H23" s="612">
        <v>0</v>
      </c>
      <c r="I23" s="615"/>
      <c r="J23" s="612">
        <v>0</v>
      </c>
      <c r="K23" s="612">
        <v>0</v>
      </c>
      <c r="L23" s="612">
        <v>0</v>
      </c>
      <c r="M23" s="615"/>
      <c r="N23" s="612">
        <v>3</v>
      </c>
      <c r="O23" s="612">
        <v>1</v>
      </c>
      <c r="P23" s="612">
        <v>2</v>
      </c>
      <c r="Q23" s="615"/>
      <c r="R23" s="612">
        <v>0</v>
      </c>
      <c r="S23" s="612">
        <v>0</v>
      </c>
      <c r="T23" s="612">
        <v>0</v>
      </c>
    </row>
    <row r="24" spans="1:40" ht="15.75" customHeight="1" x14ac:dyDescent="0.2">
      <c r="A24" s="255" t="s">
        <v>390</v>
      </c>
      <c r="B24" s="612">
        <f t="shared" si="2"/>
        <v>22</v>
      </c>
      <c r="C24" s="612">
        <f t="shared" si="3"/>
        <v>11</v>
      </c>
      <c r="D24" s="612">
        <f t="shared" si="3"/>
        <v>11</v>
      </c>
      <c r="E24" s="615"/>
      <c r="F24" s="612">
        <v>5</v>
      </c>
      <c r="G24" s="612">
        <v>0</v>
      </c>
      <c r="H24" s="612">
        <v>5</v>
      </c>
      <c r="I24" s="615"/>
      <c r="J24" s="612">
        <v>4</v>
      </c>
      <c r="K24" s="612">
        <v>4</v>
      </c>
      <c r="L24" s="612">
        <v>0</v>
      </c>
      <c r="M24" s="615"/>
      <c r="N24" s="612">
        <v>8</v>
      </c>
      <c r="O24" s="612">
        <v>4</v>
      </c>
      <c r="P24" s="612">
        <v>4</v>
      </c>
      <c r="Q24" s="615"/>
      <c r="R24" s="612">
        <v>5</v>
      </c>
      <c r="S24" s="612">
        <v>3</v>
      </c>
      <c r="T24" s="612">
        <v>2</v>
      </c>
    </row>
    <row r="25" spans="1:40" ht="15.75" customHeight="1" x14ac:dyDescent="0.2">
      <c r="A25" s="253" t="s">
        <v>379</v>
      </c>
      <c r="B25" s="612">
        <f t="shared" si="2"/>
        <v>9</v>
      </c>
      <c r="C25" s="612">
        <f t="shared" si="3"/>
        <v>6</v>
      </c>
      <c r="D25" s="612">
        <f t="shared" si="3"/>
        <v>3</v>
      </c>
      <c r="E25" s="615"/>
      <c r="F25" s="612">
        <v>1</v>
      </c>
      <c r="G25" s="612">
        <v>1</v>
      </c>
      <c r="H25" s="612">
        <v>0</v>
      </c>
      <c r="I25" s="615"/>
      <c r="J25" s="612">
        <v>2</v>
      </c>
      <c r="K25" s="612">
        <v>1</v>
      </c>
      <c r="L25" s="612">
        <v>1</v>
      </c>
      <c r="M25" s="615"/>
      <c r="N25" s="612">
        <v>2</v>
      </c>
      <c r="O25" s="612">
        <v>1</v>
      </c>
      <c r="P25" s="612">
        <v>1</v>
      </c>
      <c r="Q25" s="615"/>
      <c r="R25" s="612">
        <v>4</v>
      </c>
      <c r="S25" s="612">
        <v>3</v>
      </c>
      <c r="T25" s="612">
        <v>1</v>
      </c>
    </row>
    <row r="26" spans="1:40" ht="15.75" customHeight="1" x14ac:dyDescent="0.2">
      <c r="A26" s="253" t="s">
        <v>380</v>
      </c>
      <c r="B26" s="612">
        <f t="shared" si="2"/>
        <v>1772</v>
      </c>
      <c r="C26" s="612">
        <f t="shared" si="3"/>
        <v>1436</v>
      </c>
      <c r="D26" s="612">
        <f t="shared" si="3"/>
        <v>336</v>
      </c>
      <c r="E26" s="615"/>
      <c r="F26" s="612">
        <v>640</v>
      </c>
      <c r="G26" s="612">
        <v>524</v>
      </c>
      <c r="H26" s="612">
        <v>116</v>
      </c>
      <c r="I26" s="615"/>
      <c r="J26" s="612">
        <v>568</v>
      </c>
      <c r="K26" s="612">
        <v>451</v>
      </c>
      <c r="L26" s="612">
        <v>117</v>
      </c>
      <c r="M26" s="615"/>
      <c r="N26" s="612">
        <v>320</v>
      </c>
      <c r="O26" s="612">
        <v>263</v>
      </c>
      <c r="P26" s="612">
        <v>57</v>
      </c>
      <c r="Q26" s="615"/>
      <c r="R26" s="612">
        <v>244</v>
      </c>
      <c r="S26" s="612">
        <v>198</v>
      </c>
      <c r="T26" s="612">
        <v>46</v>
      </c>
    </row>
    <row r="27" spans="1:40" ht="15.75" customHeight="1" thickBot="1" x14ac:dyDescent="0.25">
      <c r="A27" s="254" t="s">
        <v>381</v>
      </c>
      <c r="B27" s="625">
        <f t="shared" si="2"/>
        <v>1553</v>
      </c>
      <c r="C27" s="625">
        <f t="shared" si="3"/>
        <v>939</v>
      </c>
      <c r="D27" s="625">
        <f t="shared" si="3"/>
        <v>614</v>
      </c>
      <c r="E27" s="626"/>
      <c r="F27" s="625">
        <v>1081</v>
      </c>
      <c r="G27" s="625">
        <v>653</v>
      </c>
      <c r="H27" s="625">
        <v>428</v>
      </c>
      <c r="I27" s="626"/>
      <c r="J27" s="625">
        <v>144</v>
      </c>
      <c r="K27" s="625">
        <v>95</v>
      </c>
      <c r="L27" s="625">
        <v>49</v>
      </c>
      <c r="M27" s="626"/>
      <c r="N27" s="625">
        <v>161</v>
      </c>
      <c r="O27" s="625">
        <v>95</v>
      </c>
      <c r="P27" s="625">
        <v>66</v>
      </c>
      <c r="Q27" s="626"/>
      <c r="R27" s="625">
        <v>167</v>
      </c>
      <c r="S27" s="625">
        <v>96</v>
      </c>
      <c r="T27" s="625">
        <v>71</v>
      </c>
    </row>
    <row r="28" spans="1:40" s="134" customFormat="1" ht="29.25" customHeight="1" x14ac:dyDescent="0.2">
      <c r="A28" s="825" t="s">
        <v>359</v>
      </c>
      <c r="B28" s="825"/>
      <c r="C28" s="825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  <c r="O28" s="825"/>
      <c r="P28" s="825"/>
      <c r="Q28" s="825"/>
      <c r="R28" s="825"/>
      <c r="S28" s="825"/>
      <c r="T28" s="825"/>
      <c r="U28" s="517"/>
      <c r="V28" s="517"/>
      <c r="W28" s="517"/>
      <c r="X28" s="517"/>
      <c r="Y28" s="517"/>
      <c r="Z28" s="517"/>
      <c r="AA28" s="517"/>
      <c r="AB28" s="517"/>
      <c r="AC28" s="517"/>
      <c r="AD28" s="517"/>
      <c r="AE28" s="517"/>
      <c r="AF28" s="517"/>
      <c r="AG28" s="517"/>
      <c r="AH28" s="517"/>
      <c r="AI28" s="517"/>
      <c r="AJ28" s="517"/>
      <c r="AK28" s="517"/>
      <c r="AL28" s="517"/>
      <c r="AM28" s="517"/>
      <c r="AN28" s="517"/>
    </row>
    <row r="29" spans="1:40" ht="15.75" customHeight="1" x14ac:dyDescent="0.2">
      <c r="A29" s="376" t="s">
        <v>413</v>
      </c>
      <c r="B29" s="627"/>
      <c r="C29" s="627"/>
      <c r="D29" s="627"/>
      <c r="E29" s="627"/>
      <c r="F29" s="627"/>
      <c r="G29" s="627"/>
      <c r="H29" s="627"/>
      <c r="I29" s="627"/>
      <c r="J29" s="627"/>
      <c r="K29" s="627"/>
      <c r="L29" s="627"/>
      <c r="M29" s="627"/>
      <c r="N29" s="627"/>
      <c r="O29" s="627"/>
      <c r="P29" s="627"/>
      <c r="Q29" s="627"/>
      <c r="R29" s="627"/>
      <c r="S29" s="627"/>
      <c r="T29" s="627"/>
    </row>
    <row r="30" spans="1:40" ht="15" customHeight="1" x14ac:dyDescent="0.2">
      <c r="A30" s="35" t="s">
        <v>24</v>
      </c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</row>
  </sheetData>
  <mergeCells count="12">
    <mergeCell ref="A28:T28"/>
    <mergeCell ref="A6:A7"/>
    <mergeCell ref="B6:D6"/>
    <mergeCell ref="F6:H6"/>
    <mergeCell ref="J6:L6"/>
    <mergeCell ref="N6:P6"/>
    <mergeCell ref="R6:T6"/>
    <mergeCell ref="A1:T1"/>
    <mergeCell ref="A2:T2"/>
    <mergeCell ref="A3:T3"/>
    <mergeCell ref="A5:T5"/>
    <mergeCell ref="A4:T4"/>
  </mergeCells>
  <conditionalFormatting sqref="F9:H9 N11:P27 F11:H27 J11:L27 R11:T27 B11:D27">
    <cfRule type="cellIs" dxfId="345" priority="12" operator="equal">
      <formula>0</formula>
    </cfRule>
  </conditionalFormatting>
  <conditionalFormatting sqref="B9:D9">
    <cfRule type="cellIs" dxfId="344" priority="5" operator="equal">
      <formula>0</formula>
    </cfRule>
  </conditionalFormatting>
  <conditionalFormatting sqref="J9:L9">
    <cfRule type="cellIs" dxfId="343" priority="4" operator="equal">
      <formula>0</formula>
    </cfRule>
  </conditionalFormatting>
  <conditionalFormatting sqref="N9:P9">
    <cfRule type="cellIs" dxfId="342" priority="3" operator="equal">
      <formula>0</formula>
    </cfRule>
  </conditionalFormatting>
  <conditionalFormatting sqref="R9:T9">
    <cfRule type="cellIs" dxfId="341" priority="2" operator="equal">
      <formula>0</formula>
    </cfRule>
  </conditionalFormatting>
  <hyperlinks>
    <hyperlink ref="U2" location="Contenido!A1" display="Contenido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N29"/>
  <sheetViews>
    <sheetView showGridLines="0" zoomScaleNormal="100" zoomScaleSheetLayoutView="100" workbookViewId="0">
      <selection activeCell="A13" sqref="A13"/>
    </sheetView>
  </sheetViews>
  <sheetFormatPr baseColWidth="10" defaultColWidth="9" defaultRowHeight="12.75" x14ac:dyDescent="0.2"/>
  <cols>
    <col min="1" max="1" width="34.625" style="248" customWidth="1"/>
    <col min="2" max="4" width="5.125" style="601" customWidth="1"/>
    <col min="5" max="5" width="1.125" style="601" customWidth="1"/>
    <col min="6" max="8" width="5.125" style="601" customWidth="1"/>
    <col min="9" max="9" width="1.125" style="601" customWidth="1"/>
    <col min="10" max="12" width="5.125" style="601" customWidth="1"/>
    <col min="13" max="13" width="1.125" style="601" customWidth="1"/>
    <col min="14" max="16" width="5.125" style="601" customWidth="1"/>
    <col min="17" max="40" width="11" style="601" customWidth="1"/>
    <col min="41" max="212" width="11" style="248" customWidth="1"/>
    <col min="213" max="16384" width="9" style="248"/>
  </cols>
  <sheetData>
    <row r="1" spans="1:40" s="134" customFormat="1" ht="15" customHeight="1" x14ac:dyDescent="0.25">
      <c r="A1" s="796" t="s">
        <v>893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</row>
    <row r="2" spans="1:40" s="134" customFormat="1" ht="15" customHeight="1" x14ac:dyDescent="0.25">
      <c r="A2" s="797" t="s">
        <v>386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484" t="s">
        <v>612</v>
      </c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</row>
    <row r="3" spans="1:40" s="134" customFormat="1" ht="15" x14ac:dyDescent="0.25">
      <c r="A3" s="797" t="s">
        <v>406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</row>
    <row r="4" spans="1:40" ht="15" x14ac:dyDescent="0.25">
      <c r="A4" s="824" t="s">
        <v>206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</row>
    <row r="5" spans="1:40" s="134" customFormat="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</row>
    <row r="6" spans="1:40" s="631" customFormat="1" ht="26.25" customHeight="1" x14ac:dyDescent="0.25">
      <c r="A6" s="800" t="s">
        <v>405</v>
      </c>
      <c r="B6" s="795" t="s">
        <v>0</v>
      </c>
      <c r="C6" s="795"/>
      <c r="D6" s="795"/>
      <c r="E6" s="511"/>
      <c r="F6" s="823" t="s">
        <v>387</v>
      </c>
      <c r="G6" s="823"/>
      <c r="H6" s="823"/>
      <c r="I6" s="511"/>
      <c r="J6" s="823" t="s">
        <v>388</v>
      </c>
      <c r="K6" s="823"/>
      <c r="L6" s="823"/>
      <c r="M6" s="821"/>
      <c r="N6" s="823" t="s">
        <v>389</v>
      </c>
      <c r="O6" s="795"/>
      <c r="P6" s="795"/>
      <c r="Q6" s="630"/>
      <c r="R6" s="630"/>
      <c r="S6" s="630"/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</row>
    <row r="7" spans="1:40" s="631" customFormat="1" ht="27.75" customHeight="1" x14ac:dyDescent="0.25">
      <c r="A7" s="800"/>
      <c r="B7" s="513" t="s">
        <v>0</v>
      </c>
      <c r="C7" s="513" t="s">
        <v>15</v>
      </c>
      <c r="D7" s="513" t="s">
        <v>16</v>
      </c>
      <c r="E7" s="514"/>
      <c r="F7" s="513" t="s">
        <v>0</v>
      </c>
      <c r="G7" s="513" t="s">
        <v>15</v>
      </c>
      <c r="H7" s="513" t="s">
        <v>16</v>
      </c>
      <c r="I7" s="514"/>
      <c r="J7" s="513" t="s">
        <v>0</v>
      </c>
      <c r="K7" s="513" t="s">
        <v>15</v>
      </c>
      <c r="L7" s="513" t="s">
        <v>16</v>
      </c>
      <c r="M7" s="821"/>
      <c r="N7" s="513" t="s">
        <v>0</v>
      </c>
      <c r="O7" s="513" t="s">
        <v>15</v>
      </c>
      <c r="P7" s="513" t="s">
        <v>16</v>
      </c>
      <c r="Q7" s="630"/>
      <c r="R7" s="630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</row>
    <row r="8" spans="1:40" x14ac:dyDescent="0.2">
      <c r="A8" s="250"/>
      <c r="B8" s="610"/>
      <c r="C8" s="610"/>
      <c r="D8" s="610"/>
      <c r="E8" s="611"/>
      <c r="F8" s="610"/>
      <c r="G8" s="610"/>
      <c r="H8" s="610"/>
      <c r="I8" s="611"/>
      <c r="J8" s="610"/>
      <c r="K8" s="610"/>
      <c r="L8" s="610"/>
      <c r="M8" s="611"/>
      <c r="N8" s="610"/>
      <c r="O8" s="610"/>
      <c r="P8" s="610"/>
    </row>
    <row r="9" spans="1:40" s="639" customFormat="1" ht="15.75" customHeight="1" x14ac:dyDescent="0.2">
      <c r="A9" s="173" t="s">
        <v>0</v>
      </c>
      <c r="B9" s="636">
        <f>+B11+B12+B13+B14+B15+B16+B17+B21+B25+B26+B27</f>
        <v>1158</v>
      </c>
      <c r="C9" s="636">
        <f>+C11+C12+C13+C14+C15+C16+C17+C21+C25+C26+C27</f>
        <v>722</v>
      </c>
      <c r="D9" s="636">
        <f>+B9-C9</f>
        <v>436</v>
      </c>
      <c r="E9" s="637"/>
      <c r="F9" s="636">
        <f>+F11+F12+F13+F14+F15+F16+F17+F21+F25+F26+F27</f>
        <v>1014</v>
      </c>
      <c r="G9" s="636">
        <f>+G11+G12+G13+G14+G15+G16+G17+G21+G25+G26+G27</f>
        <v>646</v>
      </c>
      <c r="H9" s="636">
        <f>+F9-G9</f>
        <v>368</v>
      </c>
      <c r="I9" s="637"/>
      <c r="J9" s="636">
        <f>+J11+J12+J13+J14+J15+J16+J17+J21+J25+J26+J27</f>
        <v>109</v>
      </c>
      <c r="K9" s="636">
        <f>+K11+K12+K13+K14+K15+K16+K17+K21+K25+K26+K27</f>
        <v>56</v>
      </c>
      <c r="L9" s="636">
        <f>+J9-K9</f>
        <v>53</v>
      </c>
      <c r="M9" s="637"/>
      <c r="N9" s="636">
        <f>+N11+N12+N13+N14+N15+N16+N17+N21+N25+N26+N27</f>
        <v>35</v>
      </c>
      <c r="O9" s="636">
        <f>+O11+O12+O13+O14+O15+O16+O17+O21+O25+O26+O27</f>
        <v>20</v>
      </c>
      <c r="P9" s="636">
        <f>+N9-O9</f>
        <v>15</v>
      </c>
      <c r="Q9" s="638"/>
      <c r="R9" s="638"/>
      <c r="S9" s="638"/>
      <c r="T9" s="638"/>
      <c r="U9" s="638"/>
      <c r="V9" s="638"/>
      <c r="W9" s="638"/>
      <c r="X9" s="638"/>
      <c r="Y9" s="638"/>
      <c r="Z9" s="638"/>
      <c r="AA9" s="638"/>
      <c r="AB9" s="638"/>
      <c r="AC9" s="638"/>
      <c r="AD9" s="638"/>
      <c r="AE9" s="638"/>
      <c r="AF9" s="638"/>
      <c r="AG9" s="638"/>
      <c r="AH9" s="638"/>
      <c r="AI9" s="638"/>
      <c r="AJ9" s="638"/>
      <c r="AK9" s="638"/>
      <c r="AL9" s="638"/>
      <c r="AM9" s="638"/>
      <c r="AN9" s="638"/>
    </row>
    <row r="10" spans="1:40" x14ac:dyDescent="0.2">
      <c r="A10" s="249"/>
      <c r="B10" s="614"/>
      <c r="C10" s="614"/>
      <c r="D10" s="614"/>
      <c r="E10" s="613"/>
      <c r="F10" s="614"/>
      <c r="G10" s="614"/>
      <c r="H10" s="614"/>
      <c r="I10" s="615"/>
      <c r="J10" s="614"/>
      <c r="K10" s="614"/>
      <c r="L10" s="614"/>
      <c r="M10" s="615"/>
      <c r="N10" s="614"/>
      <c r="O10" s="614"/>
      <c r="P10" s="614"/>
    </row>
    <row r="11" spans="1:40" ht="15.75" customHeight="1" x14ac:dyDescent="0.2">
      <c r="A11" s="253" t="s">
        <v>369</v>
      </c>
      <c r="B11" s="612">
        <f>+F11+J11+N11</f>
        <v>67</v>
      </c>
      <c r="C11" s="612">
        <f>+G11+K11+O11</f>
        <v>41</v>
      </c>
      <c r="D11" s="612">
        <f>+B11-C11</f>
        <v>26</v>
      </c>
      <c r="E11" s="615"/>
      <c r="F11" s="616">
        <v>41</v>
      </c>
      <c r="G11" s="616">
        <v>28</v>
      </c>
      <c r="H11" s="612">
        <v>13</v>
      </c>
      <c r="I11" s="615"/>
      <c r="J11" s="616">
        <v>21</v>
      </c>
      <c r="K11" s="616">
        <v>11</v>
      </c>
      <c r="L11" s="612">
        <v>10</v>
      </c>
      <c r="M11" s="615"/>
      <c r="N11" s="616">
        <v>5</v>
      </c>
      <c r="O11" s="616">
        <v>2</v>
      </c>
      <c r="P11" s="612">
        <v>3</v>
      </c>
    </row>
    <row r="12" spans="1:40" ht="15.75" customHeight="1" x14ac:dyDescent="0.2">
      <c r="A12" s="253" t="s">
        <v>370</v>
      </c>
      <c r="B12" s="612">
        <f t="shared" ref="B12:C27" si="0">+F12+J12+N12</f>
        <v>126</v>
      </c>
      <c r="C12" s="612">
        <f t="shared" si="0"/>
        <v>63</v>
      </c>
      <c r="D12" s="612">
        <f t="shared" ref="D12:D27" si="1">+B12-C12</f>
        <v>63</v>
      </c>
      <c r="E12" s="615"/>
      <c r="F12" s="612">
        <v>62</v>
      </c>
      <c r="G12" s="612">
        <v>31</v>
      </c>
      <c r="H12" s="612">
        <v>31</v>
      </c>
      <c r="I12" s="615"/>
      <c r="J12" s="612">
        <v>63</v>
      </c>
      <c r="K12" s="612">
        <v>31</v>
      </c>
      <c r="L12" s="612">
        <v>32</v>
      </c>
      <c r="M12" s="615"/>
      <c r="N12" s="612">
        <v>1</v>
      </c>
      <c r="O12" s="612">
        <v>1</v>
      </c>
      <c r="P12" s="612">
        <v>0</v>
      </c>
    </row>
    <row r="13" spans="1:40" ht="15.75" customHeight="1" x14ac:dyDescent="0.2">
      <c r="A13" s="253" t="s">
        <v>371</v>
      </c>
      <c r="B13" s="612">
        <f t="shared" si="0"/>
        <v>5</v>
      </c>
      <c r="C13" s="612">
        <f t="shared" si="0"/>
        <v>4</v>
      </c>
      <c r="D13" s="612">
        <f t="shared" si="1"/>
        <v>1</v>
      </c>
      <c r="E13" s="615"/>
      <c r="F13" s="612">
        <v>2</v>
      </c>
      <c r="G13" s="612">
        <v>2</v>
      </c>
      <c r="H13" s="612">
        <v>0</v>
      </c>
      <c r="I13" s="615"/>
      <c r="J13" s="612">
        <v>3</v>
      </c>
      <c r="K13" s="612">
        <v>2</v>
      </c>
      <c r="L13" s="612">
        <v>1</v>
      </c>
      <c r="M13" s="615"/>
      <c r="N13" s="612">
        <v>0</v>
      </c>
      <c r="O13" s="612">
        <v>0</v>
      </c>
      <c r="P13" s="612">
        <v>0</v>
      </c>
    </row>
    <row r="14" spans="1:40" ht="15.75" customHeight="1" x14ac:dyDescent="0.2">
      <c r="A14" s="253" t="s">
        <v>372</v>
      </c>
      <c r="B14" s="612">
        <f t="shared" si="0"/>
        <v>27</v>
      </c>
      <c r="C14" s="612">
        <f t="shared" si="0"/>
        <v>17</v>
      </c>
      <c r="D14" s="612">
        <f t="shared" si="1"/>
        <v>10</v>
      </c>
      <c r="E14" s="615"/>
      <c r="F14" s="612">
        <v>27</v>
      </c>
      <c r="G14" s="612">
        <v>17</v>
      </c>
      <c r="H14" s="612">
        <v>10</v>
      </c>
      <c r="I14" s="615"/>
      <c r="J14" s="612">
        <v>0</v>
      </c>
      <c r="K14" s="612">
        <v>0</v>
      </c>
      <c r="L14" s="612">
        <v>0</v>
      </c>
      <c r="M14" s="615"/>
      <c r="N14" s="612">
        <v>0</v>
      </c>
      <c r="O14" s="612">
        <v>0</v>
      </c>
      <c r="P14" s="612">
        <v>0</v>
      </c>
    </row>
    <row r="15" spans="1:40" ht="15.75" customHeight="1" x14ac:dyDescent="0.2">
      <c r="A15" s="253" t="s">
        <v>373</v>
      </c>
      <c r="B15" s="612">
        <f t="shared" si="0"/>
        <v>540</v>
      </c>
      <c r="C15" s="612">
        <f t="shared" si="0"/>
        <v>331</v>
      </c>
      <c r="D15" s="612">
        <f t="shared" si="1"/>
        <v>209</v>
      </c>
      <c r="E15" s="615"/>
      <c r="F15" s="612">
        <v>534</v>
      </c>
      <c r="G15" s="612">
        <v>328</v>
      </c>
      <c r="H15" s="612">
        <v>206</v>
      </c>
      <c r="I15" s="615"/>
      <c r="J15" s="612">
        <v>6</v>
      </c>
      <c r="K15" s="612">
        <v>3</v>
      </c>
      <c r="L15" s="612">
        <v>3</v>
      </c>
      <c r="M15" s="615"/>
      <c r="N15" s="612">
        <v>0</v>
      </c>
      <c r="O15" s="612">
        <v>0</v>
      </c>
      <c r="P15" s="612">
        <v>0</v>
      </c>
    </row>
    <row r="16" spans="1:40" ht="15.75" customHeight="1" x14ac:dyDescent="0.2">
      <c r="A16" s="253" t="s">
        <v>374</v>
      </c>
      <c r="B16" s="612">
        <f t="shared" si="0"/>
        <v>147</v>
      </c>
      <c r="C16" s="612">
        <f t="shared" si="0"/>
        <v>79</v>
      </c>
      <c r="D16" s="612">
        <f t="shared" si="1"/>
        <v>68</v>
      </c>
      <c r="E16" s="615"/>
      <c r="F16" s="612">
        <v>141</v>
      </c>
      <c r="G16" s="612">
        <v>76</v>
      </c>
      <c r="H16" s="612">
        <v>65</v>
      </c>
      <c r="I16" s="615"/>
      <c r="J16" s="612">
        <v>6</v>
      </c>
      <c r="K16" s="612">
        <v>3</v>
      </c>
      <c r="L16" s="612">
        <v>3</v>
      </c>
      <c r="M16" s="615"/>
      <c r="N16" s="612">
        <v>0</v>
      </c>
      <c r="O16" s="612">
        <v>0</v>
      </c>
      <c r="P16" s="612">
        <v>0</v>
      </c>
    </row>
    <row r="17" spans="1:40" ht="15.75" customHeight="1" x14ac:dyDescent="0.2">
      <c r="A17" s="253" t="s">
        <v>375</v>
      </c>
      <c r="B17" s="612">
        <f t="shared" si="0"/>
        <v>28</v>
      </c>
      <c r="C17" s="612">
        <f t="shared" si="0"/>
        <v>17</v>
      </c>
      <c r="D17" s="612">
        <f t="shared" si="1"/>
        <v>11</v>
      </c>
      <c r="E17" s="615"/>
      <c r="F17" s="612">
        <v>2</v>
      </c>
      <c r="G17" s="612">
        <v>2</v>
      </c>
      <c r="H17" s="612">
        <v>0</v>
      </c>
      <c r="I17" s="615"/>
      <c r="J17" s="612">
        <v>0</v>
      </c>
      <c r="K17" s="612">
        <v>0</v>
      </c>
      <c r="L17" s="612">
        <v>0</v>
      </c>
      <c r="M17" s="615"/>
      <c r="N17" s="612">
        <v>26</v>
      </c>
      <c r="O17" s="612">
        <v>15</v>
      </c>
      <c r="P17" s="612">
        <v>11</v>
      </c>
    </row>
    <row r="18" spans="1:40" ht="15.75" customHeight="1" x14ac:dyDescent="0.2">
      <c r="A18" s="255" t="s">
        <v>376</v>
      </c>
      <c r="B18" s="612">
        <f t="shared" si="0"/>
        <v>19</v>
      </c>
      <c r="C18" s="612">
        <f t="shared" si="0"/>
        <v>11</v>
      </c>
      <c r="D18" s="612">
        <f t="shared" si="1"/>
        <v>8</v>
      </c>
      <c r="E18" s="615"/>
      <c r="F18" s="612">
        <v>1</v>
      </c>
      <c r="G18" s="612">
        <v>1</v>
      </c>
      <c r="H18" s="612">
        <v>0</v>
      </c>
      <c r="I18" s="615"/>
      <c r="J18" s="612">
        <v>0</v>
      </c>
      <c r="K18" s="612">
        <v>0</v>
      </c>
      <c r="L18" s="612">
        <v>0</v>
      </c>
      <c r="M18" s="615"/>
      <c r="N18" s="612">
        <v>18</v>
      </c>
      <c r="O18" s="612">
        <v>10</v>
      </c>
      <c r="P18" s="612">
        <v>8</v>
      </c>
    </row>
    <row r="19" spans="1:40" ht="15.75" customHeight="1" x14ac:dyDescent="0.2">
      <c r="A19" s="255" t="s">
        <v>377</v>
      </c>
      <c r="B19" s="612">
        <f t="shared" si="0"/>
        <v>4</v>
      </c>
      <c r="C19" s="612">
        <f t="shared" si="0"/>
        <v>3</v>
      </c>
      <c r="D19" s="612">
        <f t="shared" si="1"/>
        <v>1</v>
      </c>
      <c r="E19" s="615"/>
      <c r="F19" s="612">
        <v>1</v>
      </c>
      <c r="G19" s="612">
        <v>1</v>
      </c>
      <c r="H19" s="612">
        <v>0</v>
      </c>
      <c r="I19" s="615"/>
      <c r="J19" s="612">
        <v>0</v>
      </c>
      <c r="K19" s="612">
        <v>0</v>
      </c>
      <c r="L19" s="612">
        <v>0</v>
      </c>
      <c r="M19" s="615"/>
      <c r="N19" s="612">
        <v>3</v>
      </c>
      <c r="O19" s="612">
        <v>2</v>
      </c>
      <c r="P19" s="612">
        <v>1</v>
      </c>
    </row>
    <row r="20" spans="1:40" ht="15.75" customHeight="1" x14ac:dyDescent="0.2">
      <c r="A20" s="255" t="s">
        <v>390</v>
      </c>
      <c r="B20" s="612">
        <f t="shared" si="0"/>
        <v>5</v>
      </c>
      <c r="C20" s="612">
        <f t="shared" si="0"/>
        <v>3</v>
      </c>
      <c r="D20" s="612">
        <f t="shared" si="1"/>
        <v>2</v>
      </c>
      <c r="E20" s="615"/>
      <c r="F20" s="612">
        <v>0</v>
      </c>
      <c r="G20" s="612">
        <v>0</v>
      </c>
      <c r="H20" s="612">
        <v>0</v>
      </c>
      <c r="I20" s="615"/>
      <c r="J20" s="612">
        <v>0</v>
      </c>
      <c r="K20" s="612">
        <v>0</v>
      </c>
      <c r="L20" s="612">
        <v>0</v>
      </c>
      <c r="M20" s="615"/>
      <c r="N20" s="612">
        <v>5</v>
      </c>
      <c r="O20" s="612">
        <v>3</v>
      </c>
      <c r="P20" s="612">
        <v>2</v>
      </c>
    </row>
    <row r="21" spans="1:40" ht="15.75" customHeight="1" x14ac:dyDescent="0.2">
      <c r="A21" s="253" t="s">
        <v>378</v>
      </c>
      <c r="B21" s="612">
        <f t="shared" si="0"/>
        <v>4</v>
      </c>
      <c r="C21" s="612">
        <f t="shared" si="0"/>
        <v>3</v>
      </c>
      <c r="D21" s="612">
        <f t="shared" si="1"/>
        <v>1</v>
      </c>
      <c r="E21" s="615"/>
      <c r="F21" s="612">
        <v>1</v>
      </c>
      <c r="G21" s="612">
        <v>1</v>
      </c>
      <c r="H21" s="612">
        <v>0</v>
      </c>
      <c r="I21" s="615"/>
      <c r="J21" s="612">
        <v>0</v>
      </c>
      <c r="K21" s="612">
        <v>0</v>
      </c>
      <c r="L21" s="612">
        <v>0</v>
      </c>
      <c r="M21" s="615"/>
      <c r="N21" s="612">
        <v>3</v>
      </c>
      <c r="O21" s="612">
        <v>2</v>
      </c>
      <c r="P21" s="612">
        <v>1</v>
      </c>
    </row>
    <row r="22" spans="1:40" ht="15.75" customHeight="1" x14ac:dyDescent="0.2">
      <c r="A22" s="255" t="s">
        <v>376</v>
      </c>
      <c r="B22" s="612">
        <f t="shared" si="0"/>
        <v>3</v>
      </c>
      <c r="C22" s="612">
        <f t="shared" si="0"/>
        <v>2</v>
      </c>
      <c r="D22" s="612">
        <f t="shared" si="1"/>
        <v>1</v>
      </c>
      <c r="E22" s="615"/>
      <c r="F22" s="612">
        <v>1</v>
      </c>
      <c r="G22" s="612">
        <v>1</v>
      </c>
      <c r="H22" s="612">
        <v>0</v>
      </c>
      <c r="I22" s="615"/>
      <c r="J22" s="612">
        <v>0</v>
      </c>
      <c r="K22" s="612">
        <v>0</v>
      </c>
      <c r="L22" s="612">
        <v>0</v>
      </c>
      <c r="M22" s="615"/>
      <c r="N22" s="612">
        <v>2</v>
      </c>
      <c r="O22" s="612">
        <v>1</v>
      </c>
      <c r="P22" s="612">
        <v>1</v>
      </c>
    </row>
    <row r="23" spans="1:40" ht="15.75" customHeight="1" x14ac:dyDescent="0.2">
      <c r="A23" s="255" t="s">
        <v>377</v>
      </c>
      <c r="B23" s="612">
        <f t="shared" si="0"/>
        <v>0</v>
      </c>
      <c r="C23" s="612">
        <f t="shared" si="0"/>
        <v>0</v>
      </c>
      <c r="D23" s="612">
        <f t="shared" si="1"/>
        <v>0</v>
      </c>
      <c r="E23" s="615"/>
      <c r="F23" s="612"/>
      <c r="G23" s="612"/>
      <c r="H23" s="612">
        <v>0</v>
      </c>
      <c r="I23" s="615"/>
      <c r="J23" s="612"/>
      <c r="K23" s="612"/>
      <c r="L23" s="612">
        <v>0</v>
      </c>
      <c r="M23" s="615"/>
      <c r="N23" s="612"/>
      <c r="O23" s="612"/>
      <c r="P23" s="612">
        <v>0</v>
      </c>
    </row>
    <row r="24" spans="1:40" ht="15.75" customHeight="1" x14ac:dyDescent="0.2">
      <c r="A24" s="255" t="s">
        <v>390</v>
      </c>
      <c r="B24" s="612">
        <f t="shared" si="0"/>
        <v>1</v>
      </c>
      <c r="C24" s="612">
        <f t="shared" si="0"/>
        <v>1</v>
      </c>
      <c r="D24" s="612">
        <f t="shared" si="1"/>
        <v>0</v>
      </c>
      <c r="E24" s="615"/>
      <c r="F24" s="612">
        <v>0</v>
      </c>
      <c r="G24" s="612">
        <v>0</v>
      </c>
      <c r="H24" s="612">
        <v>0</v>
      </c>
      <c r="I24" s="615"/>
      <c r="J24" s="612">
        <v>0</v>
      </c>
      <c r="K24" s="612">
        <v>0</v>
      </c>
      <c r="L24" s="612">
        <v>0</v>
      </c>
      <c r="M24" s="615"/>
      <c r="N24" s="612">
        <v>1</v>
      </c>
      <c r="O24" s="612">
        <v>1</v>
      </c>
      <c r="P24" s="612">
        <v>0</v>
      </c>
    </row>
    <row r="25" spans="1:40" ht="15.75" customHeight="1" x14ac:dyDescent="0.2">
      <c r="A25" s="253" t="s">
        <v>379</v>
      </c>
      <c r="B25" s="612">
        <f t="shared" si="0"/>
        <v>1</v>
      </c>
      <c r="C25" s="612">
        <f t="shared" si="0"/>
        <v>1</v>
      </c>
      <c r="D25" s="612">
        <f t="shared" si="1"/>
        <v>0</v>
      </c>
      <c r="E25" s="615"/>
      <c r="F25" s="612">
        <v>1</v>
      </c>
      <c r="G25" s="612">
        <v>1</v>
      </c>
      <c r="H25" s="612">
        <v>0</v>
      </c>
      <c r="I25" s="615"/>
      <c r="J25" s="612">
        <v>0</v>
      </c>
      <c r="K25" s="612">
        <v>0</v>
      </c>
      <c r="L25" s="612">
        <v>0</v>
      </c>
      <c r="M25" s="615"/>
      <c r="N25" s="612">
        <v>0</v>
      </c>
      <c r="O25" s="612">
        <v>0</v>
      </c>
      <c r="P25" s="612">
        <v>0</v>
      </c>
    </row>
    <row r="26" spans="1:40" ht="15.75" customHeight="1" x14ac:dyDescent="0.2">
      <c r="A26" s="253" t="s">
        <v>380</v>
      </c>
      <c r="B26" s="612">
        <f t="shared" si="0"/>
        <v>177</v>
      </c>
      <c r="C26" s="612">
        <f t="shared" si="0"/>
        <v>143</v>
      </c>
      <c r="D26" s="612">
        <f t="shared" si="1"/>
        <v>34</v>
      </c>
      <c r="E26" s="615"/>
      <c r="F26" s="612">
        <v>168</v>
      </c>
      <c r="G26" s="612">
        <v>138</v>
      </c>
      <c r="H26" s="612">
        <v>30</v>
      </c>
      <c r="I26" s="615"/>
      <c r="J26" s="612">
        <v>9</v>
      </c>
      <c r="K26" s="612">
        <v>5</v>
      </c>
      <c r="L26" s="612">
        <v>4</v>
      </c>
      <c r="M26" s="615"/>
      <c r="N26" s="612">
        <v>0</v>
      </c>
      <c r="O26" s="612">
        <v>0</v>
      </c>
      <c r="P26" s="612">
        <v>0</v>
      </c>
    </row>
    <row r="27" spans="1:40" ht="15.75" customHeight="1" thickBot="1" x14ac:dyDescent="0.25">
      <c r="A27" s="253" t="s">
        <v>381</v>
      </c>
      <c r="B27" s="612">
        <f t="shared" si="0"/>
        <v>36</v>
      </c>
      <c r="C27" s="612">
        <f t="shared" si="0"/>
        <v>23</v>
      </c>
      <c r="D27" s="612">
        <f t="shared" si="1"/>
        <v>13</v>
      </c>
      <c r="E27" s="617"/>
      <c r="F27" s="612">
        <v>35</v>
      </c>
      <c r="G27" s="612">
        <v>22</v>
      </c>
      <c r="H27" s="612">
        <v>13</v>
      </c>
      <c r="I27" s="617"/>
      <c r="J27" s="612">
        <v>1</v>
      </c>
      <c r="K27" s="612">
        <v>1</v>
      </c>
      <c r="L27" s="612">
        <v>0</v>
      </c>
      <c r="M27" s="617"/>
      <c r="N27" s="612">
        <v>0</v>
      </c>
      <c r="O27" s="612">
        <v>0</v>
      </c>
      <c r="P27" s="612">
        <v>0</v>
      </c>
    </row>
    <row r="28" spans="1:40" s="374" customFormat="1" ht="15.75" customHeight="1" x14ac:dyDescent="0.2">
      <c r="A28" s="373" t="s">
        <v>413</v>
      </c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  <c r="AD28" s="621"/>
      <c r="AE28" s="621"/>
      <c r="AF28" s="621"/>
      <c r="AG28" s="621"/>
      <c r="AH28" s="621"/>
      <c r="AI28" s="621"/>
      <c r="AJ28" s="621"/>
      <c r="AK28" s="621"/>
      <c r="AL28" s="621"/>
      <c r="AM28" s="621"/>
      <c r="AN28" s="621"/>
    </row>
    <row r="29" spans="1:40" s="374" customFormat="1" ht="15.75" customHeight="1" x14ac:dyDescent="0.2">
      <c r="A29" s="46" t="s">
        <v>24</v>
      </c>
      <c r="B29" s="622"/>
      <c r="C29" s="622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  <c r="AC29" s="621"/>
      <c r="AD29" s="621"/>
      <c r="AE29" s="621"/>
      <c r="AF29" s="621"/>
      <c r="AG29" s="621"/>
      <c r="AH29" s="621"/>
      <c r="AI29" s="621"/>
      <c r="AJ29" s="621"/>
      <c r="AK29" s="621"/>
      <c r="AL29" s="621"/>
      <c r="AM29" s="621"/>
      <c r="AN29" s="621"/>
    </row>
  </sheetData>
  <mergeCells count="11">
    <mergeCell ref="A6:A7"/>
    <mergeCell ref="B6:D6"/>
    <mergeCell ref="F6:H6"/>
    <mergeCell ref="J6:L6"/>
    <mergeCell ref="N6:P6"/>
    <mergeCell ref="M6:M7"/>
    <mergeCell ref="A1:P1"/>
    <mergeCell ref="A2:P2"/>
    <mergeCell ref="A3:P3"/>
    <mergeCell ref="A4:P4"/>
    <mergeCell ref="A5:P5"/>
  </mergeCells>
  <conditionalFormatting sqref="L9">
    <cfRule type="cellIs" dxfId="340" priority="4" operator="equal">
      <formula>0</formula>
    </cfRule>
  </conditionalFormatting>
  <conditionalFormatting sqref="J9:K9">
    <cfRule type="cellIs" dxfId="339" priority="3" operator="equal">
      <formula>0</formula>
    </cfRule>
  </conditionalFormatting>
  <conditionalFormatting sqref="P9">
    <cfRule type="cellIs" dxfId="338" priority="2" operator="equal">
      <formula>0</formula>
    </cfRule>
  </conditionalFormatting>
  <conditionalFormatting sqref="H9 F22:G27 B11:D27">
    <cfRule type="cellIs" dxfId="337" priority="20" operator="equal">
      <formula>0</formula>
    </cfRule>
  </conditionalFormatting>
  <conditionalFormatting sqref="F11:G20">
    <cfRule type="cellIs" dxfId="336" priority="19" operator="equal">
      <formula>0</formula>
    </cfRule>
  </conditionalFormatting>
  <conditionalFormatting sqref="H11:H27">
    <cfRule type="cellIs" dxfId="335" priority="18" operator="equal">
      <formula>0</formula>
    </cfRule>
  </conditionalFormatting>
  <conditionalFormatting sqref="B9:D9">
    <cfRule type="cellIs" dxfId="334" priority="17" operator="equal">
      <formula>0</formula>
    </cfRule>
  </conditionalFormatting>
  <conditionalFormatting sqref="F21:G21">
    <cfRule type="cellIs" dxfId="333" priority="16" operator="equal">
      <formula>0</formula>
    </cfRule>
  </conditionalFormatting>
  <conditionalFormatting sqref="F9:G9">
    <cfRule type="cellIs" dxfId="332" priority="15" operator="equal">
      <formula>0</formula>
    </cfRule>
  </conditionalFormatting>
  <conditionalFormatting sqref="J11:L16 J18:L20 J22:L27">
    <cfRule type="cellIs" dxfId="331" priority="14" operator="equal">
      <formula>0</formula>
    </cfRule>
  </conditionalFormatting>
  <conditionalFormatting sqref="N11:P16 N18:P20 N22:P27">
    <cfRule type="cellIs" dxfId="330" priority="13" operator="equal">
      <formula>0</formula>
    </cfRule>
  </conditionalFormatting>
  <conditionalFormatting sqref="N17:O17">
    <cfRule type="cellIs" dxfId="329" priority="10" operator="equal">
      <formula>0</formula>
    </cfRule>
  </conditionalFormatting>
  <conditionalFormatting sqref="L17">
    <cfRule type="cellIs" dxfId="328" priority="11" operator="equal">
      <formula>0</formula>
    </cfRule>
  </conditionalFormatting>
  <conditionalFormatting sqref="P17">
    <cfRule type="cellIs" dxfId="327" priority="9" operator="equal">
      <formula>0</formula>
    </cfRule>
  </conditionalFormatting>
  <conditionalFormatting sqref="J17:K17">
    <cfRule type="cellIs" dxfId="326" priority="12" operator="equal">
      <formula>0</formula>
    </cfRule>
  </conditionalFormatting>
  <conditionalFormatting sqref="N21:O21">
    <cfRule type="cellIs" dxfId="325" priority="6" operator="equal">
      <formula>0</formula>
    </cfRule>
  </conditionalFormatting>
  <conditionalFormatting sqref="P21">
    <cfRule type="cellIs" dxfId="324" priority="5" operator="equal">
      <formula>0</formula>
    </cfRule>
  </conditionalFormatting>
  <conditionalFormatting sqref="J21:K21">
    <cfRule type="cellIs" dxfId="323" priority="8" operator="equal">
      <formula>0</formula>
    </cfRule>
  </conditionalFormatting>
  <conditionalFormatting sqref="L21">
    <cfRule type="cellIs" dxfId="322" priority="7" operator="equal">
      <formula>0</formula>
    </cfRule>
  </conditionalFormatting>
  <conditionalFormatting sqref="N9:O9">
    <cfRule type="cellIs" dxfId="321" priority="1" operator="equal">
      <formula>0</formula>
    </cfRule>
  </conditionalFormatting>
  <hyperlinks>
    <hyperlink ref="Q2" location="Contenido!A1" display="Contenido"/>
  </hyperlinks>
  <printOptions horizontalCentered="1"/>
  <pageMargins left="0.59055118110236227" right="0.59055118110236227" top="0.39370078740157483" bottom="0.39370078740157483" header="0.31496062992125984" footer="0.31496062992125984"/>
  <pageSetup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AN30"/>
  <sheetViews>
    <sheetView showGridLines="0" zoomScaleNormal="100" zoomScaleSheetLayoutView="100" workbookViewId="0">
      <selection activeCell="A10" sqref="A10:XFD10"/>
    </sheetView>
  </sheetViews>
  <sheetFormatPr baseColWidth="10" defaultColWidth="9" defaultRowHeight="12.75" x14ac:dyDescent="0.2"/>
  <cols>
    <col min="1" max="1" width="34.875" style="248" customWidth="1"/>
    <col min="2" max="4" width="5.125" style="601" customWidth="1"/>
    <col min="5" max="5" width="1.125" style="601" customWidth="1"/>
    <col min="6" max="8" width="5.125" style="601" customWidth="1"/>
    <col min="9" max="9" width="1.125" style="601" customWidth="1"/>
    <col min="10" max="12" width="5.125" style="601" customWidth="1"/>
    <col min="13" max="13" width="1.125" style="601" customWidth="1"/>
    <col min="14" max="16" width="5.125" style="601" customWidth="1"/>
    <col min="17" max="17" width="1.125" style="601" customWidth="1"/>
    <col min="18" max="20" width="5.125" style="601" customWidth="1"/>
    <col min="21" max="21" width="1.125" style="601" customWidth="1"/>
    <col min="22" max="24" width="5.125" style="601" customWidth="1"/>
    <col min="25" max="40" width="11" style="601" customWidth="1"/>
    <col min="41" max="212" width="11" style="248" customWidth="1"/>
    <col min="213" max="16384" width="9" style="248"/>
  </cols>
  <sheetData>
    <row r="1" spans="1:40" s="134" customFormat="1" ht="15" customHeight="1" x14ac:dyDescent="0.25">
      <c r="A1" s="796" t="s">
        <v>892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  <c r="X1" s="796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  <c r="AL1" s="527"/>
      <c r="AM1" s="527"/>
      <c r="AN1" s="527"/>
    </row>
    <row r="2" spans="1:40" s="134" customFormat="1" ht="15" customHeight="1" x14ac:dyDescent="0.25">
      <c r="A2" s="797" t="s">
        <v>391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  <c r="O2" s="797"/>
      <c r="P2" s="797"/>
      <c r="Q2" s="797"/>
      <c r="R2" s="797"/>
      <c r="S2" s="797"/>
      <c r="T2" s="797"/>
      <c r="U2" s="797"/>
      <c r="V2" s="797"/>
      <c r="W2" s="797"/>
      <c r="X2" s="797"/>
      <c r="Y2" s="484" t="s">
        <v>612</v>
      </c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</row>
    <row r="3" spans="1:40" s="134" customFormat="1" ht="15" x14ac:dyDescent="0.25">
      <c r="A3" s="797" t="s">
        <v>407</v>
      </c>
      <c r="B3" s="797"/>
      <c r="C3" s="797"/>
      <c r="D3" s="797"/>
      <c r="E3" s="797"/>
      <c r="F3" s="797"/>
      <c r="G3" s="797"/>
      <c r="H3" s="797"/>
      <c r="I3" s="797"/>
      <c r="J3" s="797"/>
      <c r="K3" s="797"/>
      <c r="L3" s="797"/>
      <c r="M3" s="797"/>
      <c r="N3" s="797"/>
      <c r="O3" s="797"/>
      <c r="P3" s="797"/>
      <c r="Q3" s="797"/>
      <c r="R3" s="797"/>
      <c r="S3" s="797"/>
      <c r="T3" s="797"/>
      <c r="U3" s="797"/>
      <c r="V3" s="797"/>
      <c r="W3" s="797"/>
      <c r="X3" s="79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</row>
    <row r="4" spans="1:40" ht="15" x14ac:dyDescent="0.25">
      <c r="A4" s="824" t="s">
        <v>206</v>
      </c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</row>
    <row r="5" spans="1:40" s="134" customFormat="1" ht="15" x14ac:dyDescent="0.25">
      <c r="A5" s="798" t="s">
        <v>210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527"/>
      <c r="Z5" s="527"/>
      <c r="AA5" s="527"/>
      <c r="AB5" s="527"/>
      <c r="AC5" s="527"/>
      <c r="AD5" s="527"/>
      <c r="AE5" s="527"/>
      <c r="AF5" s="527"/>
      <c r="AG5" s="527"/>
      <c r="AH5" s="527"/>
      <c r="AI5" s="527"/>
      <c r="AJ5" s="527"/>
      <c r="AK5" s="527"/>
      <c r="AL5" s="527"/>
      <c r="AM5" s="527"/>
      <c r="AN5" s="527"/>
    </row>
    <row r="6" spans="1:40" s="631" customFormat="1" ht="16.5" customHeight="1" x14ac:dyDescent="0.25">
      <c r="A6" s="800" t="s">
        <v>405</v>
      </c>
      <c r="B6" s="826" t="s">
        <v>363</v>
      </c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632"/>
      <c r="N6" s="826" t="s">
        <v>47</v>
      </c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</row>
    <row r="7" spans="1:40" s="631" customFormat="1" ht="26.25" customHeight="1" x14ac:dyDescent="0.25">
      <c r="A7" s="800"/>
      <c r="B7" s="827" t="s">
        <v>382</v>
      </c>
      <c r="C7" s="827"/>
      <c r="D7" s="827"/>
      <c r="E7" s="633"/>
      <c r="F7" s="828" t="s">
        <v>383</v>
      </c>
      <c r="G7" s="828"/>
      <c r="H7" s="828"/>
      <c r="I7" s="633"/>
      <c r="J7" s="828" t="s">
        <v>392</v>
      </c>
      <c r="K7" s="827"/>
      <c r="L7" s="827"/>
      <c r="M7" s="633"/>
      <c r="N7" s="827" t="s">
        <v>382</v>
      </c>
      <c r="O7" s="827"/>
      <c r="P7" s="827"/>
      <c r="Q7" s="633"/>
      <c r="R7" s="828" t="s">
        <v>383</v>
      </c>
      <c r="S7" s="828"/>
      <c r="T7" s="828"/>
      <c r="U7" s="633"/>
      <c r="V7" s="828" t="s">
        <v>392</v>
      </c>
      <c r="W7" s="827"/>
      <c r="X7" s="827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</row>
    <row r="8" spans="1:40" s="631" customFormat="1" ht="27.75" customHeight="1" x14ac:dyDescent="0.25">
      <c r="A8" s="800"/>
      <c r="B8" s="634" t="s">
        <v>0</v>
      </c>
      <c r="C8" s="634" t="s">
        <v>15</v>
      </c>
      <c r="D8" s="634" t="s">
        <v>16</v>
      </c>
      <c r="E8" s="635"/>
      <c r="F8" s="634" t="s">
        <v>0</v>
      </c>
      <c r="G8" s="634" t="s">
        <v>15</v>
      </c>
      <c r="H8" s="634" t="s">
        <v>16</v>
      </c>
      <c r="I8" s="635"/>
      <c r="J8" s="634" t="s">
        <v>0</v>
      </c>
      <c r="K8" s="634" t="s">
        <v>15</v>
      </c>
      <c r="L8" s="634" t="s">
        <v>16</v>
      </c>
      <c r="M8" s="635"/>
      <c r="N8" s="634" t="s">
        <v>0</v>
      </c>
      <c r="O8" s="634" t="s">
        <v>15</v>
      </c>
      <c r="P8" s="634" t="s">
        <v>16</v>
      </c>
      <c r="Q8" s="635"/>
      <c r="R8" s="634" t="s">
        <v>0</v>
      </c>
      <c r="S8" s="634" t="s">
        <v>15</v>
      </c>
      <c r="T8" s="634" t="s">
        <v>16</v>
      </c>
      <c r="U8" s="635"/>
      <c r="V8" s="634" t="s">
        <v>0</v>
      </c>
      <c r="W8" s="634" t="s">
        <v>15</v>
      </c>
      <c r="X8" s="634" t="s">
        <v>16</v>
      </c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</row>
    <row r="9" spans="1:40" x14ac:dyDescent="0.2">
      <c r="A9" s="250"/>
      <c r="B9" s="610"/>
      <c r="C9" s="610"/>
      <c r="D9" s="610"/>
      <c r="E9" s="611"/>
      <c r="F9" s="610"/>
      <c r="G9" s="610"/>
      <c r="H9" s="610"/>
      <c r="I9" s="611"/>
      <c r="J9" s="610"/>
      <c r="K9" s="610"/>
      <c r="L9" s="610"/>
      <c r="M9" s="611"/>
      <c r="N9" s="610"/>
      <c r="O9" s="610"/>
      <c r="P9" s="610"/>
      <c r="Q9" s="611"/>
      <c r="R9" s="610"/>
      <c r="S9" s="610"/>
      <c r="T9" s="610"/>
      <c r="U9" s="611"/>
      <c r="V9" s="610"/>
      <c r="W9" s="610"/>
      <c r="X9" s="610"/>
    </row>
    <row r="10" spans="1:40" s="639" customFormat="1" ht="15.75" customHeight="1" x14ac:dyDescent="0.2">
      <c r="A10" s="173" t="s">
        <v>0</v>
      </c>
      <c r="B10" s="636">
        <v>1158</v>
      </c>
      <c r="C10" s="636">
        <v>722</v>
      </c>
      <c r="D10" s="636">
        <v>436</v>
      </c>
      <c r="E10" s="637"/>
      <c r="F10" s="636">
        <f>+F12+F13+F14+F15+F16+F17+F18+F22+F26+F27+F28</f>
        <v>283</v>
      </c>
      <c r="G10" s="636">
        <f>+G12+G13+G14+G15+G16+G17+G18+G22+G26+G27+G28</f>
        <v>176</v>
      </c>
      <c r="H10" s="636">
        <f>+F10-G10</f>
        <v>107</v>
      </c>
      <c r="I10" s="637"/>
      <c r="J10" s="636">
        <f>+F10/B10*100</f>
        <v>24.438687392055268</v>
      </c>
      <c r="K10" s="636">
        <f t="shared" ref="K10:L10" si="0">+G10/C10*100</f>
        <v>24.37673130193906</v>
      </c>
      <c r="L10" s="636">
        <f t="shared" si="0"/>
        <v>24.541284403669724</v>
      </c>
      <c r="M10" s="637"/>
      <c r="N10" s="636">
        <v>8138</v>
      </c>
      <c r="O10" s="636">
        <v>5060</v>
      </c>
      <c r="P10" s="636">
        <v>3078</v>
      </c>
      <c r="Q10" s="637"/>
      <c r="R10" s="636">
        <f>+R12+R13+R14+R15+R16+R17+R18+R22+R26+R27+R28</f>
        <v>2662</v>
      </c>
      <c r="S10" s="636">
        <f>+S12+S13+S14+S15+S16+S17+S18+S22+S26+S27+S28</f>
        <v>1597</v>
      </c>
      <c r="T10" s="636">
        <f>+R10-S10</f>
        <v>1065</v>
      </c>
      <c r="U10" s="637"/>
      <c r="V10" s="636">
        <f>+R10/N10*100</f>
        <v>32.710739739493732</v>
      </c>
      <c r="W10" s="636">
        <f t="shared" ref="W10" si="1">+S10/O10*100</f>
        <v>31.561264822134387</v>
      </c>
      <c r="X10" s="636">
        <f t="shared" ref="X10" si="2">+T10/P10*100</f>
        <v>34.600389863547761</v>
      </c>
      <c r="Y10" s="638"/>
      <c r="Z10" s="638"/>
      <c r="AA10" s="638"/>
      <c r="AB10" s="638"/>
      <c r="AC10" s="638"/>
      <c r="AD10" s="638"/>
      <c r="AE10" s="638"/>
      <c r="AF10" s="638"/>
      <c r="AG10" s="638"/>
      <c r="AH10" s="638"/>
      <c r="AI10" s="638"/>
      <c r="AJ10" s="638"/>
      <c r="AK10" s="638"/>
      <c r="AL10" s="638"/>
      <c r="AM10" s="638"/>
      <c r="AN10" s="638"/>
    </row>
    <row r="11" spans="1:40" x14ac:dyDescent="0.2">
      <c r="A11" s="249"/>
      <c r="B11" s="614"/>
      <c r="C11" s="614"/>
      <c r="D11" s="614"/>
      <c r="E11" s="613"/>
      <c r="F11" s="614"/>
      <c r="G11" s="614"/>
      <c r="H11" s="614"/>
      <c r="I11" s="615"/>
      <c r="J11" s="614"/>
      <c r="K11" s="614"/>
      <c r="L11" s="614"/>
      <c r="M11" s="615"/>
      <c r="N11" s="614"/>
      <c r="O11" s="614"/>
      <c r="P11" s="614"/>
      <c r="Q11" s="613"/>
      <c r="R11" s="614"/>
      <c r="S11" s="614"/>
      <c r="T11" s="614"/>
      <c r="U11" s="615"/>
      <c r="V11" s="614"/>
      <c r="W11" s="614"/>
      <c r="X11" s="614"/>
    </row>
    <row r="12" spans="1:40" ht="15.75" customHeight="1" x14ac:dyDescent="0.2">
      <c r="A12" s="253" t="s">
        <v>369</v>
      </c>
      <c r="B12" s="612">
        <v>67</v>
      </c>
      <c r="C12" s="612">
        <v>41</v>
      </c>
      <c r="D12" s="612">
        <v>26</v>
      </c>
      <c r="E12" s="615"/>
      <c r="F12" s="616">
        <v>18</v>
      </c>
      <c r="G12" s="616">
        <v>9</v>
      </c>
      <c r="H12" s="612">
        <f t="shared" ref="H12:H28" si="3">+F12-G12</f>
        <v>9</v>
      </c>
      <c r="I12" s="615"/>
      <c r="J12" s="616">
        <f t="shared" ref="J12:J28" si="4">+F12/B12*100</f>
        <v>26.865671641791046</v>
      </c>
      <c r="K12" s="616">
        <f t="shared" ref="K12:K28" si="5">+G12/C12*100</f>
        <v>21.951219512195124</v>
      </c>
      <c r="L12" s="612">
        <f t="shared" ref="L12:L28" si="6">+H12/D12*100</f>
        <v>34.615384615384613</v>
      </c>
      <c r="M12" s="615"/>
      <c r="N12" s="612">
        <v>150</v>
      </c>
      <c r="O12" s="612">
        <v>70</v>
      </c>
      <c r="P12" s="612">
        <v>80</v>
      </c>
      <c r="Q12" s="615"/>
      <c r="R12" s="616">
        <v>20</v>
      </c>
      <c r="S12" s="616">
        <v>12</v>
      </c>
      <c r="T12" s="612">
        <f t="shared" ref="T12:T28" si="7">+R12-S12</f>
        <v>8</v>
      </c>
      <c r="U12" s="615"/>
      <c r="V12" s="616">
        <f t="shared" ref="V12:V28" si="8">+R12/N12*100</f>
        <v>13.333333333333334</v>
      </c>
      <c r="W12" s="616">
        <f t="shared" ref="W12:W28" si="9">+S12/O12*100</f>
        <v>17.142857142857142</v>
      </c>
      <c r="X12" s="612">
        <f t="shared" ref="X12:X28" si="10">+T12/P12*100</f>
        <v>10</v>
      </c>
    </row>
    <row r="13" spans="1:40" ht="15.75" customHeight="1" x14ac:dyDescent="0.2">
      <c r="A13" s="253" t="s">
        <v>370</v>
      </c>
      <c r="B13" s="612">
        <v>126</v>
      </c>
      <c r="C13" s="612">
        <v>63</v>
      </c>
      <c r="D13" s="612">
        <v>63</v>
      </c>
      <c r="E13" s="615"/>
      <c r="F13" s="612">
        <v>19</v>
      </c>
      <c r="G13" s="612">
        <v>10</v>
      </c>
      <c r="H13" s="612">
        <f t="shared" si="3"/>
        <v>9</v>
      </c>
      <c r="I13" s="615"/>
      <c r="J13" s="612">
        <f t="shared" si="4"/>
        <v>15.079365079365079</v>
      </c>
      <c r="K13" s="612">
        <f t="shared" si="5"/>
        <v>15.873015873015872</v>
      </c>
      <c r="L13" s="612">
        <f t="shared" si="6"/>
        <v>14.285714285714285</v>
      </c>
      <c r="M13" s="615"/>
      <c r="N13" s="612">
        <v>184</v>
      </c>
      <c r="O13" s="612">
        <v>110</v>
      </c>
      <c r="P13" s="612">
        <v>74</v>
      </c>
      <c r="Q13" s="615"/>
      <c r="R13" s="612">
        <v>25</v>
      </c>
      <c r="S13" s="612">
        <v>19</v>
      </c>
      <c r="T13" s="612">
        <f t="shared" si="7"/>
        <v>6</v>
      </c>
      <c r="U13" s="615"/>
      <c r="V13" s="612">
        <f t="shared" si="8"/>
        <v>13.586956521739129</v>
      </c>
      <c r="W13" s="612">
        <f t="shared" si="9"/>
        <v>17.272727272727273</v>
      </c>
      <c r="X13" s="612">
        <f t="shared" si="10"/>
        <v>8.1081081081081088</v>
      </c>
    </row>
    <row r="14" spans="1:40" ht="15.75" customHeight="1" x14ac:dyDescent="0.2">
      <c r="A14" s="253" t="s">
        <v>371</v>
      </c>
      <c r="B14" s="612">
        <v>5</v>
      </c>
      <c r="C14" s="612">
        <v>4</v>
      </c>
      <c r="D14" s="612">
        <v>1</v>
      </c>
      <c r="E14" s="615"/>
      <c r="F14" s="612">
        <v>2</v>
      </c>
      <c r="G14" s="612">
        <v>1</v>
      </c>
      <c r="H14" s="612">
        <f t="shared" si="3"/>
        <v>1</v>
      </c>
      <c r="I14" s="615"/>
      <c r="J14" s="612">
        <f t="shared" si="4"/>
        <v>40</v>
      </c>
      <c r="K14" s="612">
        <f t="shared" si="5"/>
        <v>25</v>
      </c>
      <c r="L14" s="612">
        <f t="shared" si="6"/>
        <v>100</v>
      </c>
      <c r="M14" s="615"/>
      <c r="N14" s="612">
        <v>18</v>
      </c>
      <c r="O14" s="612">
        <v>12</v>
      </c>
      <c r="P14" s="612">
        <v>6</v>
      </c>
      <c r="Q14" s="615"/>
      <c r="R14" s="612">
        <v>2</v>
      </c>
      <c r="S14" s="612">
        <v>2</v>
      </c>
      <c r="T14" s="612">
        <f t="shared" si="7"/>
        <v>0</v>
      </c>
      <c r="U14" s="615"/>
      <c r="V14" s="612">
        <f t="shared" si="8"/>
        <v>11.111111111111111</v>
      </c>
      <c r="W14" s="612">
        <f t="shared" si="9"/>
        <v>16.666666666666664</v>
      </c>
      <c r="X14" s="612">
        <f t="shared" si="10"/>
        <v>0</v>
      </c>
    </row>
    <row r="15" spans="1:40" ht="15.75" customHeight="1" x14ac:dyDescent="0.2">
      <c r="A15" s="253" t="s">
        <v>372</v>
      </c>
      <c r="B15" s="612">
        <v>27</v>
      </c>
      <c r="C15" s="612">
        <v>17</v>
      </c>
      <c r="D15" s="612">
        <v>10</v>
      </c>
      <c r="E15" s="615"/>
      <c r="F15" s="612">
        <v>9</v>
      </c>
      <c r="G15" s="612">
        <v>8</v>
      </c>
      <c r="H15" s="612">
        <f t="shared" si="3"/>
        <v>1</v>
      </c>
      <c r="I15" s="615"/>
      <c r="J15" s="612">
        <f t="shared" si="4"/>
        <v>33.333333333333329</v>
      </c>
      <c r="K15" s="612">
        <f t="shared" si="5"/>
        <v>47.058823529411761</v>
      </c>
      <c r="L15" s="612">
        <f t="shared" si="6"/>
        <v>10</v>
      </c>
      <c r="M15" s="615"/>
      <c r="N15" s="612">
        <v>152</v>
      </c>
      <c r="O15" s="612">
        <v>90</v>
      </c>
      <c r="P15" s="612">
        <v>62</v>
      </c>
      <c r="Q15" s="615"/>
      <c r="R15" s="612">
        <v>78</v>
      </c>
      <c r="S15" s="612">
        <v>50</v>
      </c>
      <c r="T15" s="612">
        <f t="shared" si="7"/>
        <v>28</v>
      </c>
      <c r="U15" s="615"/>
      <c r="V15" s="612">
        <f t="shared" si="8"/>
        <v>51.315789473684212</v>
      </c>
      <c r="W15" s="612">
        <f t="shared" si="9"/>
        <v>55.555555555555557</v>
      </c>
      <c r="X15" s="612">
        <f t="shared" si="10"/>
        <v>45.161290322580641</v>
      </c>
    </row>
    <row r="16" spans="1:40" ht="15.75" customHeight="1" x14ac:dyDescent="0.2">
      <c r="A16" s="253" t="s">
        <v>373</v>
      </c>
      <c r="B16" s="612">
        <v>540</v>
      </c>
      <c r="C16" s="612">
        <v>331</v>
      </c>
      <c r="D16" s="612">
        <v>209</v>
      </c>
      <c r="E16" s="615"/>
      <c r="F16" s="612">
        <v>156</v>
      </c>
      <c r="G16" s="612">
        <v>96</v>
      </c>
      <c r="H16" s="612">
        <f t="shared" si="3"/>
        <v>60</v>
      </c>
      <c r="I16" s="615"/>
      <c r="J16" s="612">
        <f t="shared" si="4"/>
        <v>28.888888888888886</v>
      </c>
      <c r="K16" s="612">
        <f t="shared" si="5"/>
        <v>29.003021148036257</v>
      </c>
      <c r="L16" s="612">
        <f t="shared" si="6"/>
        <v>28.708133971291865</v>
      </c>
      <c r="M16" s="615"/>
      <c r="N16" s="612">
        <v>6680</v>
      </c>
      <c r="O16" s="612">
        <v>4144</v>
      </c>
      <c r="P16" s="612">
        <v>2536</v>
      </c>
      <c r="Q16" s="615"/>
      <c r="R16" s="612">
        <v>2411</v>
      </c>
      <c r="S16" s="612">
        <v>1428</v>
      </c>
      <c r="T16" s="612">
        <f t="shared" si="7"/>
        <v>983</v>
      </c>
      <c r="U16" s="615"/>
      <c r="V16" s="612">
        <f t="shared" si="8"/>
        <v>36.092814371257489</v>
      </c>
      <c r="W16" s="612">
        <f t="shared" si="9"/>
        <v>34.45945945945946</v>
      </c>
      <c r="X16" s="612">
        <f t="shared" si="10"/>
        <v>38.761829652996845</v>
      </c>
    </row>
    <row r="17" spans="1:24" ht="15.75" customHeight="1" x14ac:dyDescent="0.2">
      <c r="A17" s="253" t="s">
        <v>374</v>
      </c>
      <c r="B17" s="612">
        <v>147</v>
      </c>
      <c r="C17" s="612">
        <v>79</v>
      </c>
      <c r="D17" s="612">
        <v>68</v>
      </c>
      <c r="E17" s="615"/>
      <c r="F17" s="612">
        <v>29</v>
      </c>
      <c r="G17" s="612">
        <v>11</v>
      </c>
      <c r="H17" s="612">
        <f t="shared" si="3"/>
        <v>18</v>
      </c>
      <c r="I17" s="615"/>
      <c r="J17" s="612">
        <f t="shared" si="4"/>
        <v>19.727891156462583</v>
      </c>
      <c r="K17" s="612">
        <f t="shared" si="5"/>
        <v>13.924050632911392</v>
      </c>
      <c r="L17" s="612">
        <f t="shared" si="6"/>
        <v>26.47058823529412</v>
      </c>
      <c r="M17" s="615"/>
      <c r="N17" s="612">
        <v>265</v>
      </c>
      <c r="O17" s="612">
        <v>145</v>
      </c>
      <c r="P17" s="612">
        <v>120</v>
      </c>
      <c r="Q17" s="615"/>
      <c r="R17" s="612">
        <v>23</v>
      </c>
      <c r="S17" s="612">
        <v>16</v>
      </c>
      <c r="T17" s="612">
        <f t="shared" si="7"/>
        <v>7</v>
      </c>
      <c r="U17" s="615"/>
      <c r="V17" s="612">
        <f t="shared" si="8"/>
        <v>8.6792452830188669</v>
      </c>
      <c r="W17" s="612">
        <f t="shared" si="9"/>
        <v>11.03448275862069</v>
      </c>
      <c r="X17" s="612">
        <f t="shared" si="10"/>
        <v>5.833333333333333</v>
      </c>
    </row>
    <row r="18" spans="1:24" ht="15.75" customHeight="1" x14ac:dyDescent="0.2">
      <c r="A18" s="253" t="s">
        <v>375</v>
      </c>
      <c r="B18" s="612">
        <v>28</v>
      </c>
      <c r="C18" s="612">
        <v>17</v>
      </c>
      <c r="D18" s="612">
        <v>11</v>
      </c>
      <c r="E18" s="615"/>
      <c r="F18" s="612">
        <v>4</v>
      </c>
      <c r="G18" s="612">
        <v>2</v>
      </c>
      <c r="H18" s="612">
        <f t="shared" si="3"/>
        <v>2</v>
      </c>
      <c r="I18" s="615"/>
      <c r="J18" s="612">
        <f t="shared" si="4"/>
        <v>14.285714285714285</v>
      </c>
      <c r="K18" s="612">
        <f t="shared" si="5"/>
        <v>11.76470588235294</v>
      </c>
      <c r="L18" s="612">
        <f t="shared" si="6"/>
        <v>18.181818181818183</v>
      </c>
      <c r="M18" s="615"/>
      <c r="N18" s="612">
        <v>117</v>
      </c>
      <c r="O18" s="612">
        <v>71</v>
      </c>
      <c r="P18" s="612">
        <v>46</v>
      </c>
      <c r="Q18" s="615"/>
      <c r="R18" s="612">
        <f>+R19+R20+R21</f>
        <v>14</v>
      </c>
      <c r="S18" s="612">
        <f>+S19+S20+S21</f>
        <v>5</v>
      </c>
      <c r="T18" s="612">
        <f t="shared" si="7"/>
        <v>9</v>
      </c>
      <c r="U18" s="615"/>
      <c r="V18" s="612">
        <f t="shared" si="8"/>
        <v>11.965811965811966</v>
      </c>
      <c r="W18" s="612">
        <f t="shared" si="9"/>
        <v>7.042253521126761</v>
      </c>
      <c r="X18" s="612">
        <f t="shared" si="10"/>
        <v>19.565217391304348</v>
      </c>
    </row>
    <row r="19" spans="1:24" ht="15.75" customHeight="1" x14ac:dyDescent="0.2">
      <c r="A19" s="255" t="s">
        <v>376</v>
      </c>
      <c r="B19" s="612">
        <v>19</v>
      </c>
      <c r="C19" s="612">
        <v>11</v>
      </c>
      <c r="D19" s="612">
        <v>8</v>
      </c>
      <c r="E19" s="615"/>
      <c r="F19" s="612">
        <v>1</v>
      </c>
      <c r="G19" s="612">
        <v>1</v>
      </c>
      <c r="H19" s="612">
        <f t="shared" si="3"/>
        <v>0</v>
      </c>
      <c r="I19" s="615"/>
      <c r="J19" s="612">
        <f t="shared" si="4"/>
        <v>5.2631578947368416</v>
      </c>
      <c r="K19" s="612">
        <f t="shared" si="5"/>
        <v>9.0909090909090917</v>
      </c>
      <c r="L19" s="612">
        <f t="shared" si="6"/>
        <v>0</v>
      </c>
      <c r="M19" s="615"/>
      <c r="N19" s="612">
        <v>53</v>
      </c>
      <c r="O19" s="612">
        <v>33</v>
      </c>
      <c r="P19" s="612">
        <v>20</v>
      </c>
      <c r="Q19" s="615"/>
      <c r="R19" s="612">
        <v>9</v>
      </c>
      <c r="S19" s="612">
        <v>3</v>
      </c>
      <c r="T19" s="612">
        <f t="shared" si="7"/>
        <v>6</v>
      </c>
      <c r="U19" s="615"/>
      <c r="V19" s="612">
        <f t="shared" si="8"/>
        <v>16.981132075471699</v>
      </c>
      <c r="W19" s="612">
        <f t="shared" si="9"/>
        <v>9.0909090909090917</v>
      </c>
      <c r="X19" s="612">
        <f t="shared" si="10"/>
        <v>30</v>
      </c>
    </row>
    <row r="20" spans="1:24" ht="15.75" customHeight="1" x14ac:dyDescent="0.2">
      <c r="A20" s="255" t="s">
        <v>377</v>
      </c>
      <c r="B20" s="612">
        <v>4</v>
      </c>
      <c r="C20" s="612">
        <v>3</v>
      </c>
      <c r="D20" s="612">
        <v>1</v>
      </c>
      <c r="E20" s="615"/>
      <c r="F20" s="612"/>
      <c r="G20" s="612"/>
      <c r="H20" s="612">
        <f t="shared" si="3"/>
        <v>0</v>
      </c>
      <c r="I20" s="615"/>
      <c r="J20" s="612">
        <f t="shared" si="4"/>
        <v>0</v>
      </c>
      <c r="K20" s="612">
        <f t="shared" si="5"/>
        <v>0</v>
      </c>
      <c r="L20" s="612">
        <f t="shared" si="6"/>
        <v>0</v>
      </c>
      <c r="M20" s="615"/>
      <c r="N20" s="612">
        <v>14</v>
      </c>
      <c r="O20" s="612">
        <v>6</v>
      </c>
      <c r="P20" s="612">
        <v>8</v>
      </c>
      <c r="Q20" s="615"/>
      <c r="R20" s="612"/>
      <c r="S20" s="612"/>
      <c r="T20" s="612">
        <f t="shared" si="7"/>
        <v>0</v>
      </c>
      <c r="U20" s="615"/>
      <c r="V20" s="612">
        <f t="shared" si="8"/>
        <v>0</v>
      </c>
      <c r="W20" s="612">
        <f t="shared" si="9"/>
        <v>0</v>
      </c>
      <c r="X20" s="612">
        <f t="shared" si="10"/>
        <v>0</v>
      </c>
    </row>
    <row r="21" spans="1:24" ht="15.75" customHeight="1" x14ac:dyDescent="0.2">
      <c r="A21" s="255" t="s">
        <v>390</v>
      </c>
      <c r="B21" s="612">
        <v>5</v>
      </c>
      <c r="C21" s="612">
        <v>3</v>
      </c>
      <c r="D21" s="612">
        <v>2</v>
      </c>
      <c r="E21" s="615"/>
      <c r="F21" s="612">
        <v>3</v>
      </c>
      <c r="G21" s="612">
        <v>1</v>
      </c>
      <c r="H21" s="612">
        <f t="shared" si="3"/>
        <v>2</v>
      </c>
      <c r="I21" s="615"/>
      <c r="J21" s="612">
        <f t="shared" si="4"/>
        <v>60</v>
      </c>
      <c r="K21" s="612">
        <f t="shared" si="5"/>
        <v>33.333333333333329</v>
      </c>
      <c r="L21" s="612">
        <f t="shared" si="6"/>
        <v>100</v>
      </c>
      <c r="M21" s="615"/>
      <c r="N21" s="612">
        <v>50</v>
      </c>
      <c r="O21" s="612">
        <v>32</v>
      </c>
      <c r="P21" s="612">
        <v>18</v>
      </c>
      <c r="Q21" s="615"/>
      <c r="R21" s="612">
        <v>5</v>
      </c>
      <c r="S21" s="612">
        <v>2</v>
      </c>
      <c r="T21" s="612">
        <f t="shared" si="7"/>
        <v>3</v>
      </c>
      <c r="U21" s="615"/>
      <c r="V21" s="612">
        <f t="shared" si="8"/>
        <v>10</v>
      </c>
      <c r="W21" s="612">
        <f t="shared" si="9"/>
        <v>6.25</v>
      </c>
      <c r="X21" s="612">
        <f t="shared" si="10"/>
        <v>16.666666666666664</v>
      </c>
    </row>
    <row r="22" spans="1:24" ht="15.75" customHeight="1" x14ac:dyDescent="0.2">
      <c r="A22" s="253" t="s">
        <v>378</v>
      </c>
      <c r="B22" s="612">
        <v>4</v>
      </c>
      <c r="C22" s="612">
        <v>3</v>
      </c>
      <c r="D22" s="612">
        <v>1</v>
      </c>
      <c r="E22" s="615"/>
      <c r="F22" s="612">
        <v>1</v>
      </c>
      <c r="G22" s="612">
        <v>1</v>
      </c>
      <c r="H22" s="612">
        <f t="shared" si="3"/>
        <v>0</v>
      </c>
      <c r="I22" s="615"/>
      <c r="J22" s="612">
        <f t="shared" si="4"/>
        <v>25</v>
      </c>
      <c r="K22" s="612">
        <f t="shared" si="5"/>
        <v>33.333333333333329</v>
      </c>
      <c r="L22" s="612">
        <f t="shared" si="6"/>
        <v>0</v>
      </c>
      <c r="M22" s="615"/>
      <c r="N22" s="612">
        <v>21</v>
      </c>
      <c r="O22" s="612">
        <v>13</v>
      </c>
      <c r="P22" s="612">
        <v>8</v>
      </c>
      <c r="Q22" s="615"/>
      <c r="R22" s="612">
        <f>+R23+R24+R25</f>
        <v>4</v>
      </c>
      <c r="S22" s="612">
        <f>+S23+S24+S25</f>
        <v>2</v>
      </c>
      <c r="T22" s="612">
        <f t="shared" si="7"/>
        <v>2</v>
      </c>
      <c r="U22" s="615"/>
      <c r="V22" s="612">
        <f t="shared" si="8"/>
        <v>19.047619047619047</v>
      </c>
      <c r="W22" s="612">
        <f t="shared" si="9"/>
        <v>15.384615384615385</v>
      </c>
      <c r="X22" s="612">
        <f t="shared" si="10"/>
        <v>25</v>
      </c>
    </row>
    <row r="23" spans="1:24" ht="15.75" customHeight="1" x14ac:dyDescent="0.2">
      <c r="A23" s="255" t="s">
        <v>376</v>
      </c>
      <c r="B23" s="612">
        <v>3</v>
      </c>
      <c r="C23" s="612">
        <v>2</v>
      </c>
      <c r="D23" s="612">
        <v>1</v>
      </c>
      <c r="E23" s="615"/>
      <c r="F23" s="612">
        <v>1</v>
      </c>
      <c r="G23" s="612">
        <v>1</v>
      </c>
      <c r="H23" s="612">
        <f t="shared" si="3"/>
        <v>0</v>
      </c>
      <c r="I23" s="615"/>
      <c r="J23" s="612">
        <f t="shared" si="4"/>
        <v>33.333333333333329</v>
      </c>
      <c r="K23" s="612">
        <f t="shared" si="5"/>
        <v>50</v>
      </c>
      <c r="L23" s="612">
        <f t="shared" si="6"/>
        <v>0</v>
      </c>
      <c r="M23" s="615"/>
      <c r="N23" s="612">
        <v>6</v>
      </c>
      <c r="O23" s="612">
        <v>5</v>
      </c>
      <c r="P23" s="612">
        <v>1</v>
      </c>
      <c r="Q23" s="615"/>
      <c r="R23" s="612">
        <v>1</v>
      </c>
      <c r="S23" s="612">
        <v>1</v>
      </c>
      <c r="T23" s="612">
        <f t="shared" si="7"/>
        <v>0</v>
      </c>
      <c r="U23" s="615"/>
      <c r="V23" s="612">
        <f t="shared" si="8"/>
        <v>16.666666666666664</v>
      </c>
      <c r="W23" s="612">
        <f t="shared" si="9"/>
        <v>20</v>
      </c>
      <c r="X23" s="612">
        <f t="shared" si="10"/>
        <v>0</v>
      </c>
    </row>
    <row r="24" spans="1:24" ht="15.75" customHeight="1" x14ac:dyDescent="0.2">
      <c r="A24" s="255" t="s">
        <v>377</v>
      </c>
      <c r="B24" s="612">
        <v>0</v>
      </c>
      <c r="C24" s="612">
        <v>0</v>
      </c>
      <c r="D24" s="612">
        <v>0</v>
      </c>
      <c r="E24" s="615"/>
      <c r="F24" s="612"/>
      <c r="G24" s="612"/>
      <c r="H24" s="612">
        <f t="shared" si="3"/>
        <v>0</v>
      </c>
      <c r="I24" s="615"/>
      <c r="J24" s="612" t="s">
        <v>8</v>
      </c>
      <c r="K24" s="612" t="s">
        <v>8</v>
      </c>
      <c r="L24" s="612" t="s">
        <v>8</v>
      </c>
      <c r="M24" s="615"/>
      <c r="N24" s="612">
        <v>3</v>
      </c>
      <c r="O24" s="612">
        <v>1</v>
      </c>
      <c r="P24" s="612">
        <v>2</v>
      </c>
      <c r="Q24" s="615"/>
      <c r="R24" s="612">
        <v>1</v>
      </c>
      <c r="S24" s="612"/>
      <c r="T24" s="612">
        <f t="shared" si="7"/>
        <v>1</v>
      </c>
      <c r="U24" s="615"/>
      <c r="V24" s="612">
        <f t="shared" si="8"/>
        <v>33.333333333333329</v>
      </c>
      <c r="W24" s="612">
        <f t="shared" si="9"/>
        <v>0</v>
      </c>
      <c r="X24" s="612">
        <f t="shared" si="10"/>
        <v>50</v>
      </c>
    </row>
    <row r="25" spans="1:24" ht="15.75" customHeight="1" x14ac:dyDescent="0.2">
      <c r="A25" s="255" t="s">
        <v>390</v>
      </c>
      <c r="B25" s="612">
        <v>1</v>
      </c>
      <c r="C25" s="612">
        <v>1</v>
      </c>
      <c r="D25" s="612">
        <v>0</v>
      </c>
      <c r="E25" s="615"/>
      <c r="F25" s="612"/>
      <c r="G25" s="612"/>
      <c r="H25" s="612">
        <f t="shared" si="3"/>
        <v>0</v>
      </c>
      <c r="I25" s="615"/>
      <c r="J25" s="612">
        <f t="shared" si="4"/>
        <v>0</v>
      </c>
      <c r="K25" s="612">
        <f t="shared" si="5"/>
        <v>0</v>
      </c>
      <c r="L25" s="612" t="s">
        <v>8</v>
      </c>
      <c r="M25" s="615"/>
      <c r="N25" s="612">
        <v>12</v>
      </c>
      <c r="O25" s="612">
        <v>7</v>
      </c>
      <c r="P25" s="612">
        <v>5</v>
      </c>
      <c r="Q25" s="615"/>
      <c r="R25" s="612">
        <v>2</v>
      </c>
      <c r="S25" s="612">
        <v>1</v>
      </c>
      <c r="T25" s="612">
        <f t="shared" si="7"/>
        <v>1</v>
      </c>
      <c r="U25" s="615"/>
      <c r="V25" s="612">
        <f t="shared" si="8"/>
        <v>16.666666666666664</v>
      </c>
      <c r="W25" s="612">
        <f t="shared" si="9"/>
        <v>14.285714285714285</v>
      </c>
      <c r="X25" s="612">
        <f t="shared" si="10"/>
        <v>20</v>
      </c>
    </row>
    <row r="26" spans="1:24" ht="15.75" customHeight="1" x14ac:dyDescent="0.2">
      <c r="A26" s="253" t="s">
        <v>379</v>
      </c>
      <c r="B26" s="612">
        <v>1</v>
      </c>
      <c r="C26" s="612">
        <v>1</v>
      </c>
      <c r="D26" s="612">
        <v>0</v>
      </c>
      <c r="E26" s="615"/>
      <c r="F26" s="612"/>
      <c r="G26" s="612"/>
      <c r="H26" s="612">
        <f t="shared" si="3"/>
        <v>0</v>
      </c>
      <c r="I26" s="615"/>
      <c r="J26" s="612">
        <f t="shared" si="4"/>
        <v>0</v>
      </c>
      <c r="K26" s="612">
        <f t="shared" si="5"/>
        <v>0</v>
      </c>
      <c r="L26" s="612" t="s">
        <v>8</v>
      </c>
      <c r="M26" s="615"/>
      <c r="N26" s="612">
        <v>3</v>
      </c>
      <c r="O26" s="612">
        <v>2</v>
      </c>
      <c r="P26" s="612">
        <v>1</v>
      </c>
      <c r="Q26" s="615"/>
      <c r="R26" s="612"/>
      <c r="S26" s="612"/>
      <c r="T26" s="612">
        <f t="shared" si="7"/>
        <v>0</v>
      </c>
      <c r="U26" s="615"/>
      <c r="V26" s="612">
        <f t="shared" si="8"/>
        <v>0</v>
      </c>
      <c r="W26" s="612">
        <f t="shared" si="9"/>
        <v>0</v>
      </c>
      <c r="X26" s="612">
        <f t="shared" si="10"/>
        <v>0</v>
      </c>
    </row>
    <row r="27" spans="1:24" ht="15.75" customHeight="1" x14ac:dyDescent="0.2">
      <c r="A27" s="253" t="s">
        <v>380</v>
      </c>
      <c r="B27" s="612">
        <v>177</v>
      </c>
      <c r="C27" s="612">
        <v>143</v>
      </c>
      <c r="D27" s="612">
        <v>34</v>
      </c>
      <c r="E27" s="615"/>
      <c r="F27" s="612">
        <v>41</v>
      </c>
      <c r="G27" s="612">
        <v>36</v>
      </c>
      <c r="H27" s="612">
        <f t="shared" si="3"/>
        <v>5</v>
      </c>
      <c r="I27" s="615"/>
      <c r="J27" s="612">
        <f t="shared" si="4"/>
        <v>23.163841807909606</v>
      </c>
      <c r="K27" s="612">
        <f t="shared" si="5"/>
        <v>25.174825174825177</v>
      </c>
      <c r="L27" s="612">
        <f t="shared" si="6"/>
        <v>14.705882352941178</v>
      </c>
      <c r="M27" s="615"/>
      <c r="N27" s="612">
        <v>295</v>
      </c>
      <c r="O27" s="612">
        <v>255</v>
      </c>
      <c r="P27" s="612">
        <v>40</v>
      </c>
      <c r="Q27" s="615"/>
      <c r="R27" s="612">
        <v>52</v>
      </c>
      <c r="S27" s="612">
        <v>46</v>
      </c>
      <c r="T27" s="612">
        <f t="shared" si="7"/>
        <v>6</v>
      </c>
      <c r="U27" s="615"/>
      <c r="V27" s="612">
        <f t="shared" si="8"/>
        <v>17.627118644067796</v>
      </c>
      <c r="W27" s="612">
        <f t="shared" si="9"/>
        <v>18.03921568627451</v>
      </c>
      <c r="X27" s="612">
        <f t="shared" si="10"/>
        <v>15</v>
      </c>
    </row>
    <row r="28" spans="1:24" ht="15.75" customHeight="1" thickBot="1" x14ac:dyDescent="0.25">
      <c r="A28" s="253" t="s">
        <v>381</v>
      </c>
      <c r="B28" s="612">
        <v>36</v>
      </c>
      <c r="C28" s="612">
        <v>23</v>
      </c>
      <c r="D28" s="612">
        <v>13</v>
      </c>
      <c r="E28" s="617"/>
      <c r="F28" s="612">
        <v>4</v>
      </c>
      <c r="G28" s="612">
        <v>2</v>
      </c>
      <c r="H28" s="612">
        <f t="shared" si="3"/>
        <v>2</v>
      </c>
      <c r="I28" s="617"/>
      <c r="J28" s="612">
        <f t="shared" si="4"/>
        <v>11.111111111111111</v>
      </c>
      <c r="K28" s="612">
        <f t="shared" si="5"/>
        <v>8.695652173913043</v>
      </c>
      <c r="L28" s="612">
        <f t="shared" si="6"/>
        <v>15.384615384615385</v>
      </c>
      <c r="M28" s="617"/>
      <c r="N28" s="612">
        <v>253</v>
      </c>
      <c r="O28" s="612">
        <v>148</v>
      </c>
      <c r="P28" s="612">
        <v>105</v>
      </c>
      <c r="Q28" s="617"/>
      <c r="R28" s="612">
        <v>33</v>
      </c>
      <c r="S28" s="612">
        <v>17</v>
      </c>
      <c r="T28" s="612">
        <f t="shared" si="7"/>
        <v>16</v>
      </c>
      <c r="U28" s="617"/>
      <c r="V28" s="612">
        <f t="shared" si="8"/>
        <v>13.043478260869565</v>
      </c>
      <c r="W28" s="612">
        <f t="shared" si="9"/>
        <v>11.486486486486488</v>
      </c>
      <c r="X28" s="612">
        <f t="shared" si="10"/>
        <v>15.238095238095239</v>
      </c>
    </row>
    <row r="29" spans="1:24" ht="15.75" customHeight="1" x14ac:dyDescent="0.2">
      <c r="A29" s="373" t="s">
        <v>413</v>
      </c>
      <c r="B29" s="606"/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18"/>
      <c r="R29" s="618"/>
      <c r="S29" s="618"/>
      <c r="T29" s="618"/>
      <c r="U29" s="618"/>
      <c r="V29" s="618"/>
      <c r="W29" s="618"/>
      <c r="X29" s="618"/>
    </row>
    <row r="30" spans="1:24" ht="15" customHeight="1" x14ac:dyDescent="0.2">
      <c r="A30" s="46" t="s">
        <v>24</v>
      </c>
      <c r="B30" s="619"/>
      <c r="C30" s="61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</row>
  </sheetData>
  <mergeCells count="14">
    <mergeCell ref="N6:X6"/>
    <mergeCell ref="N7:P7"/>
    <mergeCell ref="R7:T7"/>
    <mergeCell ref="V7:X7"/>
    <mergeCell ref="A1:X1"/>
    <mergeCell ref="A2:X2"/>
    <mergeCell ref="A3:X3"/>
    <mergeCell ref="A4:X4"/>
    <mergeCell ref="A5:X5"/>
    <mergeCell ref="A6:A8"/>
    <mergeCell ref="B7:D7"/>
    <mergeCell ref="F7:H7"/>
    <mergeCell ref="J7:L7"/>
    <mergeCell ref="B6:L6"/>
  </mergeCells>
  <conditionalFormatting sqref="J10:L10">
    <cfRule type="cellIs" dxfId="320" priority="28" operator="equal">
      <formula>0</formula>
    </cfRule>
  </conditionalFormatting>
  <conditionalFormatting sqref="X22">
    <cfRule type="cellIs" dxfId="319" priority="3" operator="equal">
      <formula>0</formula>
    </cfRule>
  </conditionalFormatting>
  <conditionalFormatting sqref="H10 F23:G28 B12:D28">
    <cfRule type="cellIs" dxfId="318" priority="45" operator="equal">
      <formula>0</formula>
    </cfRule>
  </conditionalFormatting>
  <conditionalFormatting sqref="F12:G21">
    <cfRule type="cellIs" dxfId="317" priority="44" operator="equal">
      <formula>0</formula>
    </cfRule>
  </conditionalFormatting>
  <conditionalFormatting sqref="H12:H28">
    <cfRule type="cellIs" dxfId="316" priority="43" operator="equal">
      <formula>0</formula>
    </cfRule>
  </conditionalFormatting>
  <conditionalFormatting sqref="B10:D10">
    <cfRule type="cellIs" dxfId="315" priority="42" operator="equal">
      <formula>0</formula>
    </cfRule>
  </conditionalFormatting>
  <conditionalFormatting sqref="F22:G22">
    <cfRule type="cellIs" dxfId="314" priority="41" operator="equal">
      <formula>0</formula>
    </cfRule>
  </conditionalFormatting>
  <conditionalFormatting sqref="F10:G10">
    <cfRule type="cellIs" dxfId="313" priority="40" operator="equal">
      <formula>0</formula>
    </cfRule>
  </conditionalFormatting>
  <conditionalFormatting sqref="J12:L17 J19:L21 J23:L28">
    <cfRule type="cellIs" dxfId="312" priority="39" operator="equal">
      <formula>0</formula>
    </cfRule>
  </conditionalFormatting>
  <conditionalFormatting sqref="R12:S21">
    <cfRule type="cellIs" dxfId="311" priority="11" operator="equal">
      <formula>0</formula>
    </cfRule>
  </conditionalFormatting>
  <conditionalFormatting sqref="L18">
    <cfRule type="cellIs" dxfId="310" priority="36" operator="equal">
      <formula>0</formula>
    </cfRule>
  </conditionalFormatting>
  <conditionalFormatting sqref="R22:S22">
    <cfRule type="cellIs" dxfId="309" priority="9" operator="equal">
      <formula>0</formula>
    </cfRule>
  </conditionalFormatting>
  <conditionalFormatting sqref="J18:K18">
    <cfRule type="cellIs" dxfId="308" priority="37" operator="equal">
      <formula>0</formula>
    </cfRule>
  </conditionalFormatting>
  <conditionalFormatting sqref="V12:X17 V19:X21 V23:X28">
    <cfRule type="cellIs" dxfId="307" priority="7" operator="equal">
      <formula>0</formula>
    </cfRule>
  </conditionalFormatting>
  <conditionalFormatting sqref="V18:W18">
    <cfRule type="cellIs" dxfId="306" priority="6" operator="equal">
      <formula>0</formula>
    </cfRule>
  </conditionalFormatting>
  <conditionalFormatting sqref="J22:K22">
    <cfRule type="cellIs" dxfId="305" priority="33" operator="equal">
      <formula>0</formula>
    </cfRule>
  </conditionalFormatting>
  <conditionalFormatting sqref="L22">
    <cfRule type="cellIs" dxfId="304" priority="32" operator="equal">
      <formula>0</formula>
    </cfRule>
  </conditionalFormatting>
  <conditionalFormatting sqref="V10:X10">
    <cfRule type="cellIs" dxfId="303" priority="2" operator="equal">
      <formula>0</formula>
    </cfRule>
  </conditionalFormatting>
  <conditionalFormatting sqref="N12:P28">
    <cfRule type="cellIs" dxfId="302" priority="25" operator="equal">
      <formula>0</formula>
    </cfRule>
  </conditionalFormatting>
  <conditionalFormatting sqref="T10 R23:S28">
    <cfRule type="cellIs" dxfId="301" priority="12" operator="equal">
      <formula>0</formula>
    </cfRule>
  </conditionalFormatting>
  <conditionalFormatting sqref="N10:P10">
    <cfRule type="cellIs" dxfId="300" priority="22" operator="equal">
      <formula>0</formula>
    </cfRule>
  </conditionalFormatting>
  <conditionalFormatting sqref="R10:S10">
    <cfRule type="cellIs" dxfId="299" priority="8" operator="equal">
      <formula>0</formula>
    </cfRule>
  </conditionalFormatting>
  <conditionalFormatting sqref="X18">
    <cfRule type="cellIs" dxfId="298" priority="5" operator="equal">
      <formula>0</formula>
    </cfRule>
  </conditionalFormatting>
  <conditionalFormatting sqref="V22:W22">
    <cfRule type="cellIs" dxfId="297" priority="4" operator="equal">
      <formula>0</formula>
    </cfRule>
  </conditionalFormatting>
  <conditionalFormatting sqref="T12:T28">
    <cfRule type="cellIs" dxfId="296" priority="1" operator="equal">
      <formula>0</formula>
    </cfRule>
  </conditionalFormatting>
  <hyperlinks>
    <hyperlink ref="Y2" location="Contenido!A1" display="Contenido"/>
  </hyperlinks>
  <printOptions horizontalCentered="1"/>
  <pageMargins left="0.59055118110236227" right="0.59055118110236227" top="0.39370078740157483" bottom="0.3937007874015748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198</vt:i4>
      </vt:variant>
      <vt:variant>
        <vt:lpstr>Rangos con nombre</vt:lpstr>
      </vt:variant>
      <vt:variant>
        <vt:i4>220</vt:i4>
      </vt:variant>
    </vt:vector>
  </HeadingPairs>
  <TitlesOfParts>
    <vt:vector size="418" baseType="lpstr">
      <vt:lpstr>Portada</vt:lpstr>
      <vt:lpstr>Contenido</vt:lpstr>
      <vt:lpstr>Funcionarios</vt:lpstr>
      <vt:lpstr>D1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D2</vt:lpstr>
      <vt:lpstr>10</vt:lpstr>
      <vt:lpstr>11</vt:lpstr>
      <vt:lpstr>12</vt:lpstr>
      <vt:lpstr>13</vt:lpstr>
      <vt:lpstr>14</vt:lpstr>
      <vt:lpstr>15</vt:lpstr>
      <vt:lpstr>D3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D4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D5</vt:lpstr>
      <vt:lpstr>34</vt:lpstr>
      <vt:lpstr>35</vt:lpstr>
      <vt:lpstr>D6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D7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D8</vt:lpstr>
      <vt:lpstr>54</vt:lpstr>
      <vt:lpstr>55_1</vt:lpstr>
      <vt:lpstr>55_2</vt:lpstr>
      <vt:lpstr>56_1</vt:lpstr>
      <vt:lpstr>56_2</vt:lpstr>
      <vt:lpstr>57</vt:lpstr>
      <vt:lpstr>58</vt:lpstr>
      <vt:lpstr>59</vt:lpstr>
      <vt:lpstr>60</vt:lpstr>
      <vt:lpstr>61</vt:lpstr>
      <vt:lpstr>62</vt:lpstr>
      <vt:lpstr>63</vt:lpstr>
      <vt:lpstr>D9</vt:lpstr>
      <vt:lpstr>64</vt:lpstr>
      <vt:lpstr>65</vt:lpstr>
      <vt:lpstr>66</vt:lpstr>
      <vt:lpstr>67</vt:lpstr>
      <vt:lpstr>68</vt:lpstr>
      <vt:lpstr>69</vt:lpstr>
      <vt:lpstr>D10</vt:lpstr>
      <vt:lpstr>70</vt:lpstr>
      <vt:lpstr>71_1</vt:lpstr>
      <vt:lpstr>71_2</vt:lpstr>
      <vt:lpstr>72</vt:lpstr>
      <vt:lpstr>73</vt:lpstr>
      <vt:lpstr>74</vt:lpstr>
      <vt:lpstr>75</vt:lpstr>
      <vt:lpstr>76</vt:lpstr>
      <vt:lpstr>D11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D12</vt:lpstr>
      <vt:lpstr>86</vt:lpstr>
      <vt:lpstr>87</vt:lpstr>
      <vt:lpstr>D13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D14</vt:lpstr>
      <vt:lpstr>97</vt:lpstr>
      <vt:lpstr>98</vt:lpstr>
      <vt:lpstr>99</vt:lpstr>
      <vt:lpstr>100</vt:lpstr>
      <vt:lpstr>D15</vt:lpstr>
      <vt:lpstr>101</vt:lpstr>
      <vt:lpstr>102</vt:lpstr>
      <vt:lpstr>103</vt:lpstr>
      <vt:lpstr>104</vt:lpstr>
      <vt:lpstr>D16</vt:lpstr>
      <vt:lpstr>105</vt:lpstr>
      <vt:lpstr>106</vt:lpstr>
      <vt:lpstr>107</vt:lpstr>
      <vt:lpstr>108</vt:lpstr>
      <vt:lpstr>109</vt:lpstr>
      <vt:lpstr>110</vt:lpstr>
      <vt:lpstr>111</vt:lpstr>
      <vt:lpstr>D17</vt:lpstr>
      <vt:lpstr>112</vt:lpstr>
      <vt:lpstr>113</vt:lpstr>
      <vt:lpstr>114</vt:lpstr>
      <vt:lpstr>115</vt:lpstr>
      <vt:lpstr>116</vt:lpstr>
      <vt:lpstr>117</vt:lpstr>
      <vt:lpstr>118</vt:lpstr>
      <vt:lpstr>D18</vt:lpstr>
      <vt:lpstr>119</vt:lpstr>
      <vt:lpstr>120</vt:lpstr>
      <vt:lpstr>121</vt:lpstr>
      <vt:lpstr>122</vt:lpstr>
      <vt:lpstr>D19</vt:lpstr>
      <vt:lpstr>123</vt:lpstr>
      <vt:lpstr>124</vt:lpstr>
      <vt:lpstr>125</vt:lpstr>
      <vt:lpstr>D20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D21</vt:lpstr>
      <vt:lpstr>135</vt:lpstr>
      <vt:lpstr>136</vt:lpstr>
      <vt:lpstr>137</vt:lpstr>
      <vt:lpstr>138</vt:lpstr>
      <vt:lpstr>D22</vt:lpstr>
      <vt:lpstr>139</vt:lpstr>
      <vt:lpstr>140</vt:lpstr>
      <vt:lpstr>D23</vt:lpstr>
      <vt:lpstr>141</vt:lpstr>
      <vt:lpstr>142</vt:lpstr>
      <vt:lpstr>143</vt:lpstr>
      <vt:lpstr>D24</vt:lpstr>
      <vt:lpstr>144</vt:lpstr>
      <vt:lpstr>145</vt:lpstr>
      <vt:lpstr>146</vt:lpstr>
      <vt:lpstr>D25</vt:lpstr>
      <vt:lpstr>147</vt:lpstr>
      <vt:lpstr>148</vt:lpstr>
      <vt:lpstr>149</vt:lpstr>
      <vt:lpstr>150</vt:lpstr>
      <vt:lpstr>151</vt:lpstr>
      <vt:lpstr>152</vt:lpstr>
      <vt:lpstr>153</vt:lpstr>
      <vt:lpstr>154</vt:lpstr>
      <vt:lpstr>D26</vt:lpstr>
      <vt:lpstr>155</vt:lpstr>
      <vt:lpstr>156</vt:lpstr>
      <vt:lpstr>157</vt:lpstr>
      <vt:lpstr>158</vt:lpstr>
      <vt:lpstr>159</vt:lpstr>
      <vt:lpstr>160</vt:lpstr>
      <vt:lpstr>D27</vt:lpstr>
      <vt:lpstr>161</vt:lpstr>
      <vt:lpstr>162</vt:lpstr>
      <vt:lpstr>163</vt:lpstr>
      <vt:lpstr>164</vt:lpstr>
      <vt:lpstr>165</vt:lpstr>
      <vt:lpstr>'10'!A_impresión_IM</vt:lpstr>
      <vt:lpstr>'11'!A_impresión_IM</vt:lpstr>
      <vt:lpstr>'136'!A_impresión_IM</vt:lpstr>
      <vt:lpstr>'141'!A_impresión_IM</vt:lpstr>
      <vt:lpstr>'144'!A_impresión_IM</vt:lpstr>
      <vt:lpstr>'155'!A_impresión_IM</vt:lpstr>
      <vt:lpstr>'161'!A_impresión_IM</vt:lpstr>
      <vt:lpstr>'2'!A_impresión_IM</vt:lpstr>
      <vt:lpstr>'3'!A_impresión_IM</vt:lpstr>
      <vt:lpstr>'4'!A_impresión_IM</vt:lpstr>
      <vt:lpstr>'5'!A_impresión_IM</vt:lpstr>
      <vt:lpstr>'6'!A_impresión_IM</vt:lpstr>
      <vt:lpstr>'7'!A_impresión_IM</vt:lpstr>
      <vt:lpstr>'8'!A_impresión_IM</vt:lpstr>
      <vt:lpstr>'9'!A_impresión_IM</vt:lpstr>
      <vt:lpstr>'1'!Área_de_impresión</vt:lpstr>
      <vt:lpstr>'10'!Área_de_impresión</vt:lpstr>
      <vt:lpstr>'100'!Área_de_impresión</vt:lpstr>
      <vt:lpstr>'101'!Área_de_impresión</vt:lpstr>
      <vt:lpstr>'102'!Área_de_impresión</vt:lpstr>
      <vt:lpstr>'103'!Área_de_impresión</vt:lpstr>
      <vt:lpstr>'104'!Área_de_impresión</vt:lpstr>
      <vt:lpstr>'105'!Área_de_impresión</vt:lpstr>
      <vt:lpstr>'106'!Área_de_impresión</vt:lpstr>
      <vt:lpstr>'107'!Área_de_impresión</vt:lpstr>
      <vt:lpstr>'108'!Área_de_impresión</vt:lpstr>
      <vt:lpstr>'109'!Área_de_impresión</vt:lpstr>
      <vt:lpstr>'11'!Área_de_impresión</vt:lpstr>
      <vt:lpstr>'110'!Área_de_impresión</vt:lpstr>
      <vt:lpstr>'111'!Área_de_impresión</vt:lpstr>
      <vt:lpstr>'112'!Área_de_impresión</vt:lpstr>
      <vt:lpstr>'113'!Área_de_impresión</vt:lpstr>
      <vt:lpstr>'114'!Área_de_impresión</vt:lpstr>
      <vt:lpstr>'115'!Área_de_impresión</vt:lpstr>
      <vt:lpstr>'116'!Área_de_impresión</vt:lpstr>
      <vt:lpstr>'117'!Área_de_impresión</vt:lpstr>
      <vt:lpstr>'118'!Área_de_impresión</vt:lpstr>
      <vt:lpstr>'119'!Área_de_impresión</vt:lpstr>
      <vt:lpstr>'12'!Área_de_impresión</vt:lpstr>
      <vt:lpstr>'120'!Área_de_impresión</vt:lpstr>
      <vt:lpstr>'121'!Área_de_impresión</vt:lpstr>
      <vt:lpstr>'122'!Área_de_impresión</vt:lpstr>
      <vt:lpstr>'123'!Área_de_impresión</vt:lpstr>
      <vt:lpstr>'124'!Área_de_impresión</vt:lpstr>
      <vt:lpstr>'125'!Área_de_impresión</vt:lpstr>
      <vt:lpstr>'126'!Área_de_impresión</vt:lpstr>
      <vt:lpstr>'127'!Área_de_impresión</vt:lpstr>
      <vt:lpstr>'128'!Área_de_impresión</vt:lpstr>
      <vt:lpstr>'129'!Área_de_impresión</vt:lpstr>
      <vt:lpstr>'13'!Área_de_impresión</vt:lpstr>
      <vt:lpstr>'130'!Área_de_impresión</vt:lpstr>
      <vt:lpstr>'131'!Área_de_impresión</vt:lpstr>
      <vt:lpstr>'132'!Área_de_impresión</vt:lpstr>
      <vt:lpstr>'133'!Área_de_impresión</vt:lpstr>
      <vt:lpstr>'134'!Área_de_impresión</vt:lpstr>
      <vt:lpstr>'135'!Área_de_impresión</vt:lpstr>
      <vt:lpstr>'136'!Área_de_impresión</vt:lpstr>
      <vt:lpstr>'137'!Área_de_impresión</vt:lpstr>
      <vt:lpstr>'138'!Área_de_impresión</vt:lpstr>
      <vt:lpstr>'139'!Área_de_impresión</vt:lpstr>
      <vt:lpstr>'14'!Área_de_impresión</vt:lpstr>
      <vt:lpstr>'140'!Área_de_impresión</vt:lpstr>
      <vt:lpstr>'141'!Área_de_impresión</vt:lpstr>
      <vt:lpstr>'142'!Área_de_impresión</vt:lpstr>
      <vt:lpstr>'143'!Área_de_impresión</vt:lpstr>
      <vt:lpstr>'144'!Área_de_impresión</vt:lpstr>
      <vt:lpstr>'145'!Área_de_impresión</vt:lpstr>
      <vt:lpstr>'146'!Área_de_impresión</vt:lpstr>
      <vt:lpstr>'147'!Área_de_impresión</vt:lpstr>
      <vt:lpstr>'148'!Área_de_impresión</vt:lpstr>
      <vt:lpstr>'149'!Área_de_impresión</vt:lpstr>
      <vt:lpstr>'15'!Área_de_impresión</vt:lpstr>
      <vt:lpstr>'150'!Área_de_impresión</vt:lpstr>
      <vt:lpstr>'151'!Área_de_impresión</vt:lpstr>
      <vt:lpstr>'152'!Área_de_impresión</vt:lpstr>
      <vt:lpstr>'153'!Área_de_impresión</vt:lpstr>
      <vt:lpstr>'154'!Área_de_impresión</vt:lpstr>
      <vt:lpstr>'155'!Área_de_impresión</vt:lpstr>
      <vt:lpstr>'156'!Área_de_impresión</vt:lpstr>
      <vt:lpstr>'157'!Área_de_impresión</vt:lpstr>
      <vt:lpstr>'158'!Área_de_impresión</vt:lpstr>
      <vt:lpstr>'159'!Área_de_impresión</vt:lpstr>
      <vt:lpstr>'16'!Área_de_impresión</vt:lpstr>
      <vt:lpstr>'160'!Área_de_impresión</vt:lpstr>
      <vt:lpstr>'161'!Área_de_impresión</vt:lpstr>
      <vt:lpstr>'162'!Área_de_impresión</vt:lpstr>
      <vt:lpstr>'163'!Área_de_impresión</vt:lpstr>
      <vt:lpstr>'164'!Área_de_impresión</vt:lpstr>
      <vt:lpstr>'165'!Área_de_impresión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'4'!Área_de_impresión</vt:lpstr>
      <vt:lpstr>'40'!Área_de_impresión</vt:lpstr>
      <vt:lpstr>'41'!Área_de_impresión</vt:lpstr>
      <vt:lpstr>'42'!Área_de_impresión</vt:lpstr>
      <vt:lpstr>'43'!Área_de_impresión</vt:lpstr>
      <vt:lpstr>'44'!Área_de_impresión</vt:lpstr>
      <vt:lpstr>'45'!Área_de_impresión</vt:lpstr>
      <vt:lpstr>'46'!Área_de_impresión</vt:lpstr>
      <vt:lpstr>'47'!Área_de_impresión</vt:lpstr>
      <vt:lpstr>'48'!Área_de_impresión</vt:lpstr>
      <vt:lpstr>'49'!Área_de_impresión</vt:lpstr>
      <vt:lpstr>'5'!Área_de_impresión</vt:lpstr>
      <vt:lpstr>'50'!Área_de_impresión</vt:lpstr>
      <vt:lpstr>'51'!Área_de_impresión</vt:lpstr>
      <vt:lpstr>'52'!Área_de_impresión</vt:lpstr>
      <vt:lpstr>'53'!Área_de_impresión</vt:lpstr>
      <vt:lpstr>'54'!Área_de_impresión</vt:lpstr>
      <vt:lpstr>'55_1'!Área_de_impresión</vt:lpstr>
      <vt:lpstr>'55_2'!Área_de_impresión</vt:lpstr>
      <vt:lpstr>'56_1'!Área_de_impresión</vt:lpstr>
      <vt:lpstr>'56_2'!Área_de_impresión</vt:lpstr>
      <vt:lpstr>'57'!Área_de_impresión</vt:lpstr>
      <vt:lpstr>'58'!Área_de_impresión</vt:lpstr>
      <vt:lpstr>'59'!Área_de_impresión</vt:lpstr>
      <vt:lpstr>'6'!Área_de_impresión</vt:lpstr>
      <vt:lpstr>'60'!Área_de_impresión</vt:lpstr>
      <vt:lpstr>'61'!Área_de_impresión</vt:lpstr>
      <vt:lpstr>'62'!Área_de_impresión</vt:lpstr>
      <vt:lpstr>'63'!Área_de_impresión</vt:lpstr>
      <vt:lpstr>'64'!Área_de_impresión</vt:lpstr>
      <vt:lpstr>'65'!Área_de_impresión</vt:lpstr>
      <vt:lpstr>'66'!Área_de_impresión</vt:lpstr>
      <vt:lpstr>'67'!Área_de_impresión</vt:lpstr>
      <vt:lpstr>'68'!Área_de_impresión</vt:lpstr>
      <vt:lpstr>'69'!Área_de_impresión</vt:lpstr>
      <vt:lpstr>'7'!Área_de_impresión</vt:lpstr>
      <vt:lpstr>'70'!Área_de_impresión</vt:lpstr>
      <vt:lpstr>'71_1'!Área_de_impresión</vt:lpstr>
      <vt:lpstr>'71_2'!Área_de_impresión</vt:lpstr>
      <vt:lpstr>'72'!Área_de_impresión</vt:lpstr>
      <vt:lpstr>'73'!Área_de_impresión</vt:lpstr>
      <vt:lpstr>'74'!Área_de_impresión</vt:lpstr>
      <vt:lpstr>'75'!Área_de_impresión</vt:lpstr>
      <vt:lpstr>'76'!Área_de_impresión</vt:lpstr>
      <vt:lpstr>'77'!Área_de_impresión</vt:lpstr>
      <vt:lpstr>'78'!Área_de_impresión</vt:lpstr>
      <vt:lpstr>'79'!Área_de_impresión</vt:lpstr>
      <vt:lpstr>'8'!Área_de_impresión</vt:lpstr>
      <vt:lpstr>'80'!Área_de_impresión</vt:lpstr>
      <vt:lpstr>'81'!Área_de_impresión</vt:lpstr>
      <vt:lpstr>'82'!Área_de_impresión</vt:lpstr>
      <vt:lpstr>'83'!Área_de_impresión</vt:lpstr>
      <vt:lpstr>'84'!Área_de_impresión</vt:lpstr>
      <vt:lpstr>'85'!Área_de_impresión</vt:lpstr>
      <vt:lpstr>'86'!Área_de_impresión</vt:lpstr>
      <vt:lpstr>'87'!Área_de_impresión</vt:lpstr>
      <vt:lpstr>'88'!Área_de_impresión</vt:lpstr>
      <vt:lpstr>'89'!Área_de_impresión</vt:lpstr>
      <vt:lpstr>'9'!Área_de_impresión</vt:lpstr>
      <vt:lpstr>'90'!Área_de_impresión</vt:lpstr>
      <vt:lpstr>'91'!Área_de_impresión</vt:lpstr>
      <vt:lpstr>'92'!Área_de_impresión</vt:lpstr>
      <vt:lpstr>'93'!Área_de_impresión</vt:lpstr>
      <vt:lpstr>'94'!Área_de_impresión</vt:lpstr>
      <vt:lpstr>'95'!Área_de_impresión</vt:lpstr>
      <vt:lpstr>'96'!Área_de_impresión</vt:lpstr>
      <vt:lpstr>'97'!Área_de_impresión</vt:lpstr>
      <vt:lpstr>'98'!Área_de_impresión</vt:lpstr>
      <vt:lpstr>'99'!Área_de_impresión</vt:lpstr>
      <vt:lpstr>Contenido!Área_de_impresión</vt:lpstr>
      <vt:lpstr>'D1'!Área_de_impresión</vt:lpstr>
      <vt:lpstr>'D10'!Área_de_impresión</vt:lpstr>
      <vt:lpstr>'D11'!Área_de_impresión</vt:lpstr>
      <vt:lpstr>'D12'!Área_de_impresión</vt:lpstr>
      <vt:lpstr>'D13'!Área_de_impresión</vt:lpstr>
      <vt:lpstr>'D14'!Área_de_impresión</vt:lpstr>
      <vt:lpstr>'D15'!Área_de_impresión</vt:lpstr>
      <vt:lpstr>'D16'!Área_de_impresión</vt:lpstr>
      <vt:lpstr>'D17'!Área_de_impresión</vt:lpstr>
      <vt:lpstr>'D18'!Área_de_impresión</vt:lpstr>
      <vt:lpstr>'D19'!Área_de_impresión</vt:lpstr>
      <vt:lpstr>'D2'!Área_de_impresión</vt:lpstr>
      <vt:lpstr>'D20'!Área_de_impresión</vt:lpstr>
      <vt:lpstr>'D21'!Área_de_impresión</vt:lpstr>
      <vt:lpstr>'D22'!Área_de_impresión</vt:lpstr>
      <vt:lpstr>'D23'!Área_de_impresión</vt:lpstr>
      <vt:lpstr>'D24'!Área_de_impresión</vt:lpstr>
      <vt:lpstr>'D25'!Área_de_impresión</vt:lpstr>
      <vt:lpstr>'D26'!Área_de_impresión</vt:lpstr>
      <vt:lpstr>'D27'!Área_de_impresión</vt:lpstr>
      <vt:lpstr>'D3'!Área_de_impresión</vt:lpstr>
      <vt:lpstr>'D4'!Área_de_impresión</vt:lpstr>
      <vt:lpstr>'D5'!Área_de_impresión</vt:lpstr>
      <vt:lpstr>'D6'!Área_de_impresión</vt:lpstr>
      <vt:lpstr>'D7'!Área_de_impresión</vt:lpstr>
      <vt:lpstr>'D8'!Área_de_impresión</vt:lpstr>
      <vt:lpstr>'D9'!Área_de_impresión</vt:lpstr>
      <vt:lpstr>Funcionarios!Área_de_impresión</vt:lpstr>
      <vt:lpstr>Portada!Área_de_impresión</vt:lpstr>
      <vt:lpstr>'55_1'!BaseDeDatos</vt:lpstr>
      <vt:lpstr>'55_2'!BaseDeDatos</vt:lpstr>
      <vt:lpstr>'56_1'!BaseDeDatos</vt:lpstr>
      <vt:lpstr>'56_2'!BaseDeDatos</vt:lpstr>
      <vt:lpstr>'71_1'!BaseDeDatos</vt:lpstr>
      <vt:lpstr>'71_2'!BaseDeDatos</vt:lpstr>
      <vt:lpstr>Contenido!Títulos_a_imprimir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Análisis Estadístico</dc:creator>
  <cp:lastModifiedBy>Dixie Brenes Vindas</cp:lastModifiedBy>
  <cp:lastPrinted>2022-01-26T14:05:03Z</cp:lastPrinted>
  <dcterms:created xsi:type="dcterms:W3CDTF">2000-06-12T22:32:53Z</dcterms:created>
  <dcterms:modified xsi:type="dcterms:W3CDTF">2022-01-26T14:05:31Z</dcterms:modified>
</cp:coreProperties>
</file>